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Ravinder Gill\Desktop\"/>
    </mc:Choice>
  </mc:AlternateContent>
  <bookViews>
    <workbookView xWindow="360" yWindow="270" windowWidth="14940" windowHeight="9150"/>
  </bookViews>
  <sheets>
    <sheet name="tax clculator" sheetId="1" r:id="rId1"/>
  </sheets>
  <definedNames>
    <definedName name="Excel_BuiltIn__FilterDatabase_1">'tax clculator'!$D$8:$D$8</definedName>
  </definedNames>
  <calcPr calcId="152511"/>
</workbook>
</file>

<file path=xl/calcChain.xml><?xml version="1.0" encoding="utf-8"?>
<calcChain xmlns="http://schemas.openxmlformats.org/spreadsheetml/2006/main">
  <c r="D29" i="1" l="1"/>
  <c r="D57" i="1"/>
  <c r="E8" i="1"/>
  <c r="C13" i="1"/>
  <c r="D13" i="1" s="1"/>
  <c r="C16" i="1"/>
  <c r="D16" i="1" s="1"/>
  <c r="C14" i="1"/>
  <c r="D14" i="1" s="1"/>
  <c r="D58" i="1"/>
  <c r="E48" i="1"/>
  <c r="D55" i="1"/>
  <c r="D51" i="1"/>
  <c r="D52" i="1"/>
  <c r="D15" i="1"/>
  <c r="D59" i="1"/>
  <c r="D32" i="1"/>
  <c r="E32" i="1" s="1"/>
  <c r="D28" i="1"/>
  <c r="D12" i="1"/>
  <c r="D30" i="1"/>
  <c r="D7" i="1"/>
  <c r="D56" i="1"/>
  <c r="D54" i="1"/>
  <c r="D53" i="1"/>
  <c r="E49" i="1"/>
  <c r="D19" i="1"/>
  <c r="E19" i="1" s="1"/>
  <c r="E63" i="1" s="1"/>
  <c r="AF6" i="1"/>
  <c r="AC6" i="1" s="1"/>
  <c r="AE7" i="1"/>
  <c r="AE8" i="1"/>
  <c r="AF13" i="1"/>
  <c r="AC13" i="1" s="1"/>
  <c r="AE14" i="1"/>
  <c r="AE15" i="1"/>
  <c r="D17" i="1"/>
  <c r="AF20" i="1"/>
  <c r="AC20" i="1" s="1"/>
  <c r="AE21" i="1"/>
  <c r="AE22" i="1"/>
  <c r="E27" i="1" l="1"/>
  <c r="D10" i="1"/>
  <c r="E9" i="1" s="1"/>
  <c r="E18" i="1" s="1"/>
  <c r="E50" i="1"/>
  <c r="E31" i="1" l="1"/>
  <c r="E60" i="1" s="1"/>
  <c r="AF21" i="1" l="1"/>
  <c r="AC21" i="1" s="1"/>
  <c r="E61" i="1"/>
  <c r="AE9" i="1"/>
  <c r="AF14" i="1"/>
  <c r="AF7" i="1"/>
  <c r="AC7" i="1" s="1"/>
  <c r="AE16" i="1"/>
  <c r="AF22" i="1" l="1"/>
  <c r="AC22" i="1" s="1"/>
  <c r="AC23" i="1" s="1"/>
  <c r="AF8" i="1"/>
  <c r="AF9" i="1" s="1"/>
  <c r="AC9" i="1" s="1"/>
  <c r="AC14" i="1"/>
  <c r="AF15" i="1"/>
  <c r="AC8" i="1" l="1"/>
  <c r="AC10" i="1" s="1"/>
  <c r="E62" i="1" s="1"/>
  <c r="E64" i="1" s="1"/>
  <c r="E65" i="1" s="1"/>
  <c r="E67" i="1" s="1"/>
  <c r="AF16" i="1"/>
  <c r="AC16" i="1" s="1"/>
  <c r="AC15" i="1"/>
  <c r="E68" i="1" l="1"/>
  <c r="AC17" i="1"/>
</calcChain>
</file>

<file path=xl/comments1.xml><?xml version="1.0" encoding="utf-8"?>
<comments xmlns="http://schemas.openxmlformats.org/spreadsheetml/2006/main">
  <authors>
    <author>akuma68</author>
  </authors>
  <commentList>
    <comment ref="D6" authorId="0" shapeId="0">
      <text>
        <r>
          <rPr>
            <sz val="11"/>
            <color indexed="8"/>
            <rFont val="Calibri"/>
            <family val="2"/>
          </rPr>
          <t>akuma68:</t>
        </r>
        <r>
          <rPr>
            <b/>
            <sz val="8"/>
            <color indexed="81"/>
            <rFont val="Tahoma"/>
            <family val="2"/>
          </rPr>
          <t xml:space="preserve">
Enter DOB in Day-MON-YY format. For e.g 07-OCT-81</t>
        </r>
      </text>
    </comment>
    <comment ref="C8" authorId="0" shapeId="0">
      <text>
        <r>
          <rPr>
            <b/>
            <sz val="8"/>
            <color indexed="81"/>
            <rFont val="Tahoma"/>
            <family val="2"/>
          </rPr>
          <t>akuma68:</t>
        </r>
        <r>
          <rPr>
            <sz val="8"/>
            <color indexed="81"/>
            <rFont val="Tahoma"/>
            <family val="2"/>
          </rPr>
          <t xml:space="preserve">
Total Annual Income</t>
        </r>
      </text>
    </comment>
    <comment ref="D10" authorId="0" shapeId="0">
      <text>
        <r>
          <rPr>
            <sz val="11"/>
            <color indexed="8"/>
            <rFont val="Calibri"/>
            <family val="2"/>
          </rPr>
          <t>akuma68:</t>
        </r>
        <r>
          <rPr>
            <b/>
            <sz val="8"/>
            <color indexed="81"/>
            <rFont val="Tahoma"/>
            <family val="2"/>
          </rPr>
          <t xml:space="preserve">
Least of Below 3 criteria</t>
        </r>
      </text>
    </comment>
    <comment ref="C12" authorId="0" shapeId="0">
      <text>
        <r>
          <rPr>
            <b/>
            <sz val="8"/>
            <color indexed="81"/>
            <rFont val="Tahoma"/>
            <family val="2"/>
          </rPr>
          <t>akuma68:</t>
        </r>
        <r>
          <rPr>
            <sz val="8"/>
            <color indexed="81"/>
            <rFont val="Tahoma"/>
            <family val="2"/>
          </rPr>
          <t xml:space="preserve">
Annual Basic Salary</t>
        </r>
      </text>
    </comment>
    <comment ref="D12" authorId="0" shapeId="0">
      <text>
        <r>
          <rPr>
            <sz val="11"/>
            <color indexed="8"/>
            <rFont val="Calibri"/>
            <family val="2"/>
          </rPr>
          <t>akuma68:</t>
        </r>
        <r>
          <rPr>
            <b/>
            <sz val="8"/>
            <color indexed="81"/>
            <rFont val="Tahoma"/>
            <family val="2"/>
          </rPr>
          <t xml:space="preserve">
40% of (basic+DA) for Non Metro &amp; 50% for Metro</t>
        </r>
      </text>
    </comment>
    <comment ref="C13" authorId="0" shapeId="0">
      <text>
        <r>
          <rPr>
            <b/>
            <sz val="8"/>
            <color indexed="81"/>
            <rFont val="Tahoma"/>
            <family val="2"/>
          </rPr>
          <t>akuma68:</t>
        </r>
        <r>
          <rPr>
            <sz val="8"/>
            <color indexed="81"/>
            <rFont val="Tahoma"/>
            <family val="2"/>
          </rPr>
          <t xml:space="preserve">
Annual Rent Paid</t>
        </r>
      </text>
    </comment>
    <comment ref="D13" authorId="0" shapeId="0">
      <text>
        <r>
          <rPr>
            <sz val="11"/>
            <color indexed="8"/>
            <rFont val="Calibri"/>
            <family val="2"/>
          </rPr>
          <t>akuma68:</t>
        </r>
        <r>
          <rPr>
            <b/>
            <sz val="8"/>
            <color indexed="81"/>
            <rFont val="Tahoma"/>
            <family val="2"/>
          </rPr>
          <t xml:space="preserve">
Rent Paid - 10% of Basic</t>
        </r>
      </text>
    </comment>
    <comment ref="C14" authorId="0" shapeId="0">
      <text>
        <r>
          <rPr>
            <b/>
            <sz val="8"/>
            <color indexed="81"/>
            <rFont val="Tahoma"/>
            <family val="2"/>
          </rPr>
          <t>akuma68:</t>
        </r>
        <r>
          <rPr>
            <sz val="8"/>
            <color indexed="81"/>
            <rFont val="Tahoma"/>
            <family val="2"/>
          </rPr>
          <t xml:space="preserve">
 Annual HRA received</t>
        </r>
      </text>
    </comment>
    <comment ref="C15" authorId="0" shapeId="0">
      <text>
        <r>
          <rPr>
            <sz val="11"/>
            <color indexed="8"/>
            <rFont val="Calibri"/>
            <family val="2"/>
          </rPr>
          <t>akuma68:</t>
        </r>
        <r>
          <rPr>
            <b/>
            <sz val="8"/>
            <color indexed="81"/>
            <rFont val="Tahoma"/>
            <family val="2"/>
          </rPr>
          <t xml:space="preserve">
Annual Conv. Allowance</t>
        </r>
      </text>
    </comment>
    <comment ref="C28" authorId="0" shapeId="0">
      <text>
        <r>
          <rPr>
            <sz val="11"/>
            <color indexed="8"/>
            <rFont val="Calibri"/>
            <family val="2"/>
          </rPr>
          <t>akuma68:</t>
        </r>
        <r>
          <rPr>
            <b/>
            <sz val="8"/>
            <color indexed="81"/>
            <rFont val="Tahoma"/>
            <family val="2"/>
          </rPr>
          <t xml:space="preserve">
Calculation is valid if you have only 1 House. For 2 or more houses there is no limit of 2L as losses</t>
        </r>
      </text>
    </comment>
    <comment ref="C30" authorId="0" shapeId="0">
      <text>
        <r>
          <rPr>
            <b/>
            <sz val="8"/>
            <color indexed="81"/>
            <rFont val="Tahoma"/>
            <family val="2"/>
          </rPr>
          <t>akuma68:</t>
        </r>
        <r>
          <rPr>
            <sz val="8"/>
            <color indexed="81"/>
            <rFont val="Tahoma"/>
            <family val="2"/>
          </rPr>
          <t xml:space="preserve">
Deduction up to Rs 30,000 is allowed on the interest payment for loan taken for Home Improvement</t>
        </r>
      </text>
    </comment>
    <comment ref="C44" authorId="0" shapeId="0">
      <text>
        <r>
          <rPr>
            <b/>
            <sz val="8"/>
            <color indexed="81"/>
            <rFont val="Tahoma"/>
            <family val="2"/>
          </rPr>
          <t>akuma68:</t>
        </r>
        <r>
          <rPr>
            <sz val="8"/>
            <color indexed="81"/>
            <rFont val="Tahoma"/>
            <family val="2"/>
          </rPr>
          <t xml:space="preserve">
50% of invested amount is eligible for Tax Deduction</t>
        </r>
      </text>
    </comment>
    <comment ref="C49" authorId="0" shapeId="0">
      <text>
        <r>
          <rPr>
            <b/>
            <sz val="8"/>
            <color indexed="81"/>
            <rFont val="Tahoma"/>
            <family val="2"/>
          </rPr>
          <t>akuma68:</t>
        </r>
        <r>
          <rPr>
            <sz val="8"/>
            <color indexed="81"/>
            <rFont val="Tahoma"/>
            <family val="2"/>
          </rPr>
          <t xml:space="preserve">
50% of invested amount is eligible for Tax Deduction</t>
        </r>
      </text>
    </comment>
    <comment ref="C51" authorId="0" shapeId="0">
      <text>
        <r>
          <rPr>
            <sz val="11"/>
            <color indexed="8"/>
            <rFont val="Calibri"/>
            <family val="2"/>
          </rPr>
          <t>akuma68:</t>
        </r>
        <r>
          <rPr>
            <b/>
            <sz val="8"/>
            <color indexed="81"/>
            <rFont val="Tahoma"/>
            <family val="2"/>
          </rPr>
          <t xml:space="preserve">
Self here includes spouse &amp; children</t>
        </r>
      </text>
    </comment>
    <comment ref="C54" authorId="0" shapeId="0">
      <text>
        <r>
          <rPr>
            <b/>
            <sz val="8"/>
            <color indexed="81"/>
            <rFont val="Tahoma"/>
            <family val="2"/>
          </rPr>
          <t>akuma68:</t>
        </r>
        <r>
          <rPr>
            <sz val="8"/>
            <color indexed="81"/>
            <rFont val="Tahoma"/>
            <family val="2"/>
          </rPr>
          <t xml:space="preserve">
Deduction in respect of maintenance including medical treatment of dependent who is a person with disability. Maximum deduction Rs. 100,000/- in case of severe disability (more than 80%) and Rs. 50,000/- in other cases.</t>
        </r>
      </text>
    </comment>
    <comment ref="C55" authorId="0" shapeId="0">
      <text>
        <r>
          <rPr>
            <b/>
            <sz val="8"/>
            <color indexed="81"/>
            <rFont val="Tahoma"/>
            <family val="2"/>
          </rPr>
          <t>akuma68:</t>
        </r>
        <r>
          <rPr>
            <sz val="8"/>
            <color indexed="81"/>
            <rFont val="Tahoma"/>
            <family val="2"/>
          </rPr>
          <t xml:space="preserve">
Deduction up to Rs. 40,000 (Rs. 60,000 for Senior Citizens) for expenditure actually incurred on self or dependent relative for medical treatment of specified disease or ailment</t>
        </r>
      </text>
    </comment>
    <comment ref="C57" authorId="0" shapeId="0">
      <text>
        <r>
          <rPr>
            <b/>
            <sz val="8"/>
            <color indexed="81"/>
            <rFont val="Tahoma"/>
            <family val="2"/>
          </rPr>
          <t>akuma68:</t>
        </r>
        <r>
          <rPr>
            <sz val="8"/>
            <color indexed="81"/>
            <rFont val="Tahoma"/>
            <family val="2"/>
          </rPr>
          <t xml:space="preserve">
For paying rent in case you do not receive HRA</t>
        </r>
      </text>
    </comment>
    <comment ref="C58" authorId="0" shapeId="0">
      <text>
        <r>
          <rPr>
            <b/>
            <sz val="8"/>
            <color indexed="81"/>
            <rFont val="Tahoma"/>
            <family val="2"/>
          </rPr>
          <t>akuma68:</t>
        </r>
        <r>
          <rPr>
            <sz val="8"/>
            <color indexed="81"/>
            <rFont val="Tahoma"/>
            <family val="2"/>
          </rPr>
          <t xml:space="preserve">
Deduction of Rs. 50,000 (Rs 1,00,000 in case of severe disability) to an individual who suffers from physical disability.</t>
        </r>
      </text>
    </comment>
  </commentList>
</comments>
</file>

<file path=xl/sharedStrings.xml><?xml version="1.0" encoding="utf-8"?>
<sst xmlns="http://schemas.openxmlformats.org/spreadsheetml/2006/main" count="107" uniqueCount="91">
  <si>
    <t>Income Tax for General</t>
  </si>
  <si>
    <t>Tax</t>
  </si>
  <si>
    <t>Tax Slabs</t>
  </si>
  <si>
    <t>Incremental</t>
  </si>
  <si>
    <t>Taxable Inc</t>
  </si>
  <si>
    <t>Tax Bracket</t>
  </si>
  <si>
    <t>Birth date</t>
  </si>
  <si>
    <t>Age</t>
  </si>
  <si>
    <t>Gross Annual Income/Salary (with all allowances)</t>
  </si>
  <si>
    <t>500001 - 1000000</t>
  </si>
  <si>
    <t>Less: Allowances exempt u/s 10(for Service Period)</t>
  </si>
  <si>
    <t>500001 +</t>
  </si>
  <si>
    <t>Total Tax</t>
  </si>
  <si>
    <t>Income Tax for Senior Citizen</t>
  </si>
  <si>
    <t>0 -250000</t>
  </si>
  <si>
    <t>250001 - 500000</t>
  </si>
  <si>
    <t>Income under the head salaries</t>
  </si>
  <si>
    <t>Add: Any other income from other sources</t>
  </si>
  <si>
    <t>Income Tax for very Senior Citizen</t>
  </si>
  <si>
    <t>0 - 500000</t>
  </si>
  <si>
    <t>1000001 +</t>
  </si>
  <si>
    <t>Gross Total Income</t>
  </si>
  <si>
    <t>Less: Deduction under chapter VI A</t>
  </si>
  <si>
    <t>Total Income</t>
  </si>
  <si>
    <t>Total Tax Payable</t>
  </si>
  <si>
    <t>Add; Edn Cess @ 3%</t>
  </si>
  <si>
    <t>Net Tax Payable</t>
  </si>
  <si>
    <t>Tax to Total Income Ratio</t>
  </si>
  <si>
    <t>(I) H.R.A. exemption</t>
  </si>
  <si>
    <t>City of Residence</t>
  </si>
  <si>
    <t>Basic Salary (Basic+DA)</t>
  </si>
  <si>
    <t>Rent Paid</t>
  </si>
  <si>
    <t>H.R.A received</t>
  </si>
  <si>
    <t>(iii) Any Other Exempted Receipts/ allowances</t>
  </si>
  <si>
    <t>(iv) Professional Tax</t>
  </si>
  <si>
    <t>1. Interest received from following Investments</t>
  </si>
  <si>
    <t>a. Bank ( Saving /FD /Rec )</t>
  </si>
  <si>
    <t>b. N.S.C.(accrued/ Recd )</t>
  </si>
  <si>
    <t>d. Post Office Recring Deposit (5 yrs.)</t>
  </si>
  <si>
    <t>2. Any Other Income</t>
  </si>
  <si>
    <t>3. Any Other Income</t>
  </si>
  <si>
    <t>c. Post Ofice M.I.S (6 yrs.)</t>
  </si>
  <si>
    <t>Less: Deduction under RGESS Sec 80CCG (Max Rs. 50,000/-)</t>
  </si>
  <si>
    <t>Income from house property (Section 24)</t>
  </si>
  <si>
    <r>
      <rPr>
        <b/>
        <sz val="10"/>
        <rFont val="Arial"/>
        <family val="2"/>
      </rPr>
      <t>Terms of Usage:</t>
    </r>
    <r>
      <rPr>
        <sz val="10"/>
        <rFont val="Arial"/>
        <family val="2"/>
      </rPr>
      <t xml:space="preserve"> I encourage you to share this Income Tax Calculator for benefit of your friends and family. The usage is restricted to non commercial use only.</t>
    </r>
  </si>
  <si>
    <r>
      <rPr>
        <b/>
        <sz val="10"/>
        <rFont val="Arial"/>
        <family val="2"/>
      </rPr>
      <t>Disclaimer:</t>
    </r>
    <r>
      <rPr>
        <sz val="10"/>
        <rFont val="Arial"/>
        <family val="2"/>
      </rPr>
      <t xml:space="preserve"> All care has been taken to keep the information upto date and correct and is for educational purpose only. You are encouraged to consult your Tax Advisor before taking any decesion based on this calculator.</t>
    </r>
  </si>
  <si>
    <t>Name</t>
  </si>
  <si>
    <t>PAN Number</t>
  </si>
  <si>
    <t>AXXXXXXXX</t>
  </si>
  <si>
    <t>Interest paid on Home Improvement Loan (max 30,000)</t>
  </si>
  <si>
    <t>Metro</t>
  </si>
  <si>
    <t>Non-Metro</t>
  </si>
  <si>
    <t>A. EPF &amp; VPF Contribution</t>
  </si>
  <si>
    <t>B. Public Provident Fund (PPF)</t>
  </si>
  <si>
    <t>C. Senior Citizen’s Saving Scheme (SCSS)</t>
  </si>
  <si>
    <t>D. N.S.C (Investment + accrued Interest before Maturity Year)</t>
  </si>
  <si>
    <t>E. Tax Saving Fixed Deposit (5 Years and above)</t>
  </si>
  <si>
    <t>F. Tax Savings Bonds</t>
  </si>
  <si>
    <t>G. E.L.S.S (Tax Saving Mutual Fund)</t>
  </si>
  <si>
    <t>H. Life Insurance Premiums</t>
  </si>
  <si>
    <t>I. New Pension Scheme (NPS) (u/s 80CCC)</t>
  </si>
  <si>
    <t>J. Pension Plan from Insurance Companies/Mutual Funds (u/s 80CCC)</t>
  </si>
  <si>
    <t>L. Housing. Loan (Principal Repayment)</t>
  </si>
  <si>
    <t>A. 80 D Medical Insurance premiums (for Self )</t>
  </si>
  <si>
    <t>B. 80 D Medical Insurance premiums (for Parents)</t>
  </si>
  <si>
    <t>C. 80 E Int Paid on Education Loan</t>
  </si>
  <si>
    <t>D. 80 DD Medical Treatment of handicapped Dependent</t>
  </si>
  <si>
    <t>E. 80DDB Expenditure on Selected Medical Treatment for self/ dependent</t>
  </si>
  <si>
    <t>F. 80G, 80GGA, 80GGC Donation to approved funds</t>
  </si>
  <si>
    <t>H. 80U For Physically Disable Assesse</t>
  </si>
  <si>
    <t>I. Any other</t>
  </si>
  <si>
    <t>0 -300000</t>
  </si>
  <si>
    <t>300001 - 500000</t>
  </si>
  <si>
    <t>Less: Deduction under Sec 80C (Max Rs.1,50,000/-)</t>
  </si>
  <si>
    <t>(II) Conveyance allowances(Max Rs.1600/-p.m)</t>
  </si>
  <si>
    <t>Less: Exemption on Home Loan Interest (Sec 24)</t>
  </si>
  <si>
    <t>Less: Additional Deduction under Sec 80CCD NPS (Max Rs 50,000/-)</t>
  </si>
  <si>
    <t xml:space="preserve">M. Sukanya Samriddhi Account </t>
  </si>
  <si>
    <t>N. Stamp Duty &amp; Registration Charges</t>
  </si>
  <si>
    <t>O. Tuition fees for 2 children</t>
  </si>
  <si>
    <t>XXXXXXXXX</t>
  </si>
  <si>
    <t>Income Tax Calculator for FY 2016-17</t>
  </si>
  <si>
    <t>K. 80 CCD Central Govt. Employees Pension Plan (u/s 80CCD)</t>
  </si>
  <si>
    <r>
      <t xml:space="preserve">Additional tax exemption for First Time Home Buyers </t>
    </r>
    <r>
      <rPr>
        <b/>
        <i/>
        <sz val="8"/>
        <rFont val="Arial"/>
        <family val="2"/>
      </rPr>
      <t>(Budget 2016)</t>
    </r>
  </si>
  <si>
    <r>
      <t xml:space="preserve">Tax Rebate of Rs. 5,000 (For Income of less than 5 lakhs) </t>
    </r>
    <r>
      <rPr>
        <b/>
        <i/>
        <sz val="8"/>
        <rFont val="Arial"/>
        <family val="2"/>
      </rPr>
      <t>(Budget 2016)</t>
    </r>
  </si>
  <si>
    <r>
      <t xml:space="preserve">G. 80GG For Rent in case of no HRA Component </t>
    </r>
    <r>
      <rPr>
        <i/>
        <sz val="8"/>
        <rFont val="Arial"/>
        <family val="2"/>
      </rPr>
      <t>(Budget 2016)</t>
    </r>
  </si>
  <si>
    <r>
      <t xml:space="preserve">Tax Surcharge @ 15% (For Income of more than 1 Crore) </t>
    </r>
    <r>
      <rPr>
        <b/>
        <i/>
        <sz val="8"/>
        <rFont val="Arial"/>
        <family val="2"/>
      </rPr>
      <t>(Budget 2016)</t>
    </r>
  </si>
  <si>
    <t>Advance Tax Paid</t>
  </si>
  <si>
    <t>Tax Remianing to be Paid</t>
  </si>
  <si>
    <t>www.rajteachers.com</t>
  </si>
  <si>
    <r>
      <t xml:space="preserve">In case of any queries or doubts please mail at - </t>
    </r>
    <r>
      <rPr>
        <b/>
        <sz val="10"/>
        <rFont val="Arial"/>
        <family val="2"/>
      </rPr>
      <t>rajteachers.com@gmail.com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</si>
</sst>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 ;&quot; (&quot;#,##0\);&quot; -&quot;#\ ;@\ "/>
    <numFmt numFmtId="165" formatCode="_(* #,##0_);_(* \(#,##0\);_(* &quot;-&quot;??_);_(@_)"/>
  </numFmts>
  <fonts count="25" x14ac:knownFonts="1">
    <font>
      <sz val="10"/>
      <name val="Arial"/>
      <family val="2"/>
    </font>
    <font>
      <sz val="11"/>
      <color theme="1"/>
      <name val="Calibri"/>
      <family val="2"/>
      <scheme val="minor"/>
    </font>
    <font>
      <b/>
      <sz val="16"/>
      <name val="Arial"/>
      <family val="2"/>
    </font>
    <font>
      <sz val="16"/>
      <name val="Arial"/>
      <family val="2"/>
    </font>
    <font>
      <sz val="10"/>
      <name val="Calibri"/>
      <family val="2"/>
    </font>
    <font>
      <b/>
      <sz val="10"/>
      <name val="Arial"/>
      <family val="2"/>
    </font>
    <font>
      <b/>
      <sz val="11"/>
      <name val="Arial"/>
      <family val="2"/>
    </font>
    <font>
      <sz val="11"/>
      <color indexed="62"/>
      <name val="Calibri"/>
      <family val="2"/>
    </font>
    <font>
      <sz val="10"/>
      <color indexed="9"/>
      <name val="Calibri"/>
      <family val="2"/>
    </font>
    <font>
      <b/>
      <sz val="11"/>
      <color indexed="63"/>
      <name val="Calibri"/>
      <family val="2"/>
    </font>
    <font>
      <sz val="8"/>
      <color indexed="81"/>
      <name val="Tahoma"/>
      <family val="2"/>
    </font>
    <font>
      <b/>
      <sz val="8"/>
      <color indexed="81"/>
      <name val="Tahoma"/>
      <family val="2"/>
    </font>
    <font>
      <sz val="11"/>
      <color indexed="8"/>
      <name val="Calibri"/>
      <family val="2"/>
    </font>
    <font>
      <b/>
      <sz val="14"/>
      <color indexed="20"/>
      <name val="Calibri"/>
      <family val="2"/>
    </font>
    <font>
      <b/>
      <sz val="12"/>
      <color indexed="17"/>
      <name val="Calibri"/>
      <family val="2"/>
    </font>
    <font>
      <b/>
      <sz val="12"/>
      <color indexed="58"/>
      <name val="Calibri"/>
      <family val="2"/>
    </font>
    <font>
      <b/>
      <sz val="11"/>
      <color indexed="62"/>
      <name val="Calibri"/>
      <family val="2"/>
    </font>
    <font>
      <sz val="11"/>
      <name val="Arial"/>
      <family val="2"/>
    </font>
    <font>
      <sz val="14"/>
      <color rgb="FFFFFFFF"/>
      <name val="Gill Sans MT"/>
      <family val="2"/>
    </font>
    <font>
      <sz val="10"/>
      <name val="Arial"/>
      <family val="2"/>
    </font>
    <font>
      <b/>
      <i/>
      <sz val="8"/>
      <name val="Arial"/>
      <family val="2"/>
    </font>
    <font>
      <i/>
      <sz val="8"/>
      <name val="Arial"/>
      <family val="2"/>
    </font>
    <font>
      <b/>
      <sz val="14"/>
      <color theme="9" tint="-0.499984740745262"/>
      <name val="Calibri"/>
      <family val="2"/>
    </font>
    <font>
      <u/>
      <sz val="10"/>
      <color theme="10"/>
      <name val="Arial"/>
      <family val="2"/>
    </font>
    <font>
      <u/>
      <sz val="16"/>
      <color theme="8" tint="-0.249977111117893"/>
      <name val="Times New Roman"/>
      <family val="1"/>
    </font>
  </fonts>
  <fills count="14">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44"/>
        <bgColor indexed="64"/>
      </patternFill>
    </fill>
    <fill>
      <patternFill patternType="solid">
        <fgColor indexed="54"/>
        <bgColor indexed="64"/>
      </patternFill>
    </fill>
    <fill>
      <patternFill patternType="solid">
        <fgColor indexed="47"/>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59999389629810485"/>
        <bgColor indexed="65"/>
      </patternFill>
    </fill>
    <fill>
      <patternFill patternType="solid">
        <fgColor theme="8" tint="0.59999389629810485"/>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56"/>
      </left>
      <right style="thin">
        <color indexed="63"/>
      </right>
      <top style="thin">
        <color indexed="63"/>
      </top>
      <bottom style="thin">
        <color indexed="63"/>
      </bottom>
      <diagonal/>
    </border>
    <border>
      <left/>
      <right/>
      <top/>
      <bottom style="thin">
        <color indexed="23"/>
      </bottom>
      <diagonal/>
    </border>
    <border>
      <left style="medium">
        <color indexed="64"/>
      </left>
      <right/>
      <top/>
      <bottom/>
      <diagonal/>
    </border>
    <border>
      <left style="double">
        <color indexed="63"/>
      </left>
      <right style="medium">
        <color indexed="64"/>
      </right>
      <top style="double">
        <color indexed="63"/>
      </top>
      <bottom style="double">
        <color indexed="63"/>
      </bottom>
      <diagonal/>
    </border>
    <border>
      <left/>
      <right/>
      <top/>
      <bottom style="thin">
        <color indexed="56"/>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bottom/>
      <diagonal/>
    </border>
    <border>
      <left style="double">
        <color indexed="63"/>
      </left>
      <right style="medium">
        <color indexed="64"/>
      </right>
      <top/>
      <bottom style="double">
        <color indexed="63"/>
      </bottom>
      <diagonal/>
    </border>
    <border>
      <left style="thin">
        <color indexed="63"/>
      </left>
      <right style="medium">
        <color indexed="64"/>
      </right>
      <top style="thin">
        <color indexed="63"/>
      </top>
      <bottom style="thin">
        <color indexed="63"/>
      </bottom>
      <diagonal/>
    </border>
    <border>
      <left style="medium">
        <color indexed="64"/>
      </left>
      <right/>
      <top/>
      <bottom style="thin">
        <color indexed="56"/>
      </bottom>
      <diagonal/>
    </border>
    <border>
      <left style="double">
        <color indexed="63"/>
      </left>
      <right style="medium">
        <color indexed="64"/>
      </right>
      <top style="double">
        <color indexed="63"/>
      </top>
      <bottom style="thin">
        <color indexed="56"/>
      </bottom>
      <diagonal/>
    </border>
    <border>
      <left style="medium">
        <color indexed="64"/>
      </left>
      <right/>
      <top/>
      <bottom style="medium">
        <color indexed="64"/>
      </bottom>
      <diagonal/>
    </border>
    <border>
      <left/>
      <right/>
      <top/>
      <bottom style="medium">
        <color indexed="64"/>
      </bottom>
      <diagonal/>
    </border>
    <border>
      <left style="double">
        <color indexed="63"/>
      </left>
      <right style="medium">
        <color indexed="64"/>
      </right>
      <top style="double">
        <color indexed="63"/>
      </top>
      <bottom style="medium">
        <color indexed="64"/>
      </bottom>
      <diagonal/>
    </border>
    <border>
      <left style="thin">
        <color indexed="56"/>
      </left>
      <right style="thin">
        <color indexed="23"/>
      </right>
      <top style="thin">
        <color indexed="23"/>
      </top>
      <bottom style="thin">
        <color indexed="23"/>
      </bottom>
      <diagonal/>
    </border>
    <border>
      <left style="thin">
        <color indexed="23"/>
      </left>
      <right style="thin">
        <color indexed="23"/>
      </right>
      <top style="thin">
        <color indexed="56"/>
      </top>
      <bottom style="thin">
        <color indexed="23"/>
      </bottom>
      <diagonal/>
    </border>
    <border>
      <left/>
      <right/>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top style="medium">
        <color indexed="64"/>
      </top>
      <bottom style="thin">
        <color indexed="56"/>
      </bottom>
      <diagonal/>
    </border>
    <border>
      <left/>
      <right/>
      <top style="medium">
        <color indexed="64"/>
      </top>
      <bottom style="thin">
        <color indexed="56"/>
      </bottom>
      <diagonal/>
    </border>
    <border>
      <left/>
      <right style="medium">
        <color indexed="64"/>
      </right>
      <top style="medium">
        <color indexed="64"/>
      </top>
      <bottom style="thin">
        <color indexed="56"/>
      </bottom>
      <diagonal/>
    </border>
    <border>
      <left style="thin">
        <color indexed="23"/>
      </left>
      <right/>
      <top style="thin">
        <color indexed="56"/>
      </top>
      <bottom style="thin">
        <color indexed="23"/>
      </bottom>
      <diagonal/>
    </border>
    <border>
      <left/>
      <right/>
      <top style="thin">
        <color indexed="56"/>
      </top>
      <bottom style="thin">
        <color indexed="23"/>
      </bottom>
      <diagonal/>
    </border>
    <border>
      <left/>
      <right style="medium">
        <color indexed="64"/>
      </right>
      <top style="thin">
        <color indexed="56"/>
      </top>
      <bottom style="thin">
        <color indexed="23"/>
      </bottom>
      <diagonal/>
    </border>
    <border>
      <left style="double">
        <color indexed="63"/>
      </left>
      <right style="medium">
        <color indexed="64"/>
      </right>
      <top style="double">
        <color indexed="63"/>
      </top>
      <bottom/>
      <diagonal/>
    </border>
  </borders>
  <cellStyleXfs count="4">
    <xf numFmtId="0" fontId="0" fillId="0" borderId="0"/>
    <xf numFmtId="43" fontId="19" fillId="0" borderId="0" applyFont="0" applyFill="0" applyBorder="0" applyAlignment="0" applyProtection="0"/>
    <xf numFmtId="0" fontId="1" fillId="12" borderId="0" applyNumberFormat="0" applyBorder="0" applyAlignment="0" applyProtection="0"/>
    <xf numFmtId="0" fontId="23" fillId="0" borderId="0" applyNumberFormat="0" applyFill="0" applyBorder="0" applyAlignment="0" applyProtection="0"/>
  </cellStyleXfs>
  <cellXfs count="77">
    <xf numFmtId="0" fontId="0" fillId="0" borderId="0" xfId="0"/>
    <xf numFmtId="1" fontId="0" fillId="5" borderId="3" xfId="0" applyNumberFormat="1" applyFill="1" applyBorder="1" applyAlignment="1" applyProtection="1">
      <alignment horizontal="center" vertical="center"/>
      <protection hidden="1"/>
    </xf>
    <xf numFmtId="3" fontId="0" fillId="2" borderId="0" xfId="0" applyNumberFormat="1" applyFont="1" applyFill="1" applyBorder="1" applyAlignment="1" applyProtection="1">
      <alignment vertical="center"/>
      <protection hidden="1"/>
    </xf>
    <xf numFmtId="3" fontId="9" fillId="6" borderId="2" xfId="0" applyNumberFormat="1" applyFont="1" applyFill="1" applyBorder="1" applyAlignment="1" applyProtection="1">
      <alignment vertical="center"/>
      <protection hidden="1"/>
    </xf>
    <xf numFmtId="0" fontId="0" fillId="0" borderId="0" xfId="0" applyAlignment="1" applyProtection="1">
      <alignment vertical="center"/>
      <protection hidden="1"/>
    </xf>
    <xf numFmtId="0" fontId="6" fillId="2" borderId="0"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3" fillId="0" borderId="0" xfId="0" applyFont="1" applyAlignment="1" applyProtection="1">
      <alignment vertical="center"/>
      <protection hidden="1"/>
    </xf>
    <xf numFmtId="0" fontId="5" fillId="7" borderId="0" xfId="0" applyFont="1" applyFill="1" applyAlignment="1" applyProtection="1">
      <alignment vertical="center"/>
      <protection hidden="1"/>
    </xf>
    <xf numFmtId="0" fontId="5" fillId="0" borderId="0" xfId="0" applyFont="1" applyAlignment="1" applyProtection="1">
      <alignment vertical="center"/>
      <protection hidden="1"/>
    </xf>
    <xf numFmtId="164" fontId="0" fillId="0" borderId="0" xfId="0" applyNumberFormat="1" applyFont="1" applyFill="1" applyBorder="1" applyAlignment="1" applyProtection="1">
      <alignment vertical="center"/>
      <protection hidden="1"/>
    </xf>
    <xf numFmtId="1" fontId="0" fillId="0" borderId="0" xfId="0" applyNumberFormat="1" applyFont="1" applyFill="1" applyBorder="1" applyAlignment="1" applyProtection="1">
      <alignment vertical="center"/>
      <protection hidden="1"/>
    </xf>
    <xf numFmtId="9" fontId="0" fillId="0" borderId="0" xfId="0" applyNumberFormat="1" applyAlignment="1" applyProtection="1">
      <alignment vertical="center"/>
      <protection hidden="1"/>
    </xf>
    <xf numFmtId="3" fontId="0" fillId="0" borderId="0" xfId="0" applyNumberFormat="1" applyFon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164" fontId="5" fillId="0" borderId="0" xfId="0" applyNumberFormat="1" applyFont="1" applyFill="1" applyBorder="1" applyAlignment="1" applyProtection="1">
      <alignment vertical="center"/>
      <protection hidden="1"/>
    </xf>
    <xf numFmtId="0" fontId="0" fillId="0" borderId="0" xfId="0" applyProtection="1">
      <protection hidden="1"/>
    </xf>
    <xf numFmtId="0" fontId="0" fillId="2" borderId="0" xfId="0" applyFill="1" applyBorder="1" applyAlignment="1" applyProtection="1">
      <alignment vertical="center"/>
      <protection hidden="1"/>
    </xf>
    <xf numFmtId="0" fontId="0" fillId="2" borderId="4" xfId="0" applyFill="1" applyBorder="1" applyAlignment="1" applyProtection="1">
      <alignment vertical="center"/>
      <protection hidden="1"/>
    </xf>
    <xf numFmtId="0" fontId="0" fillId="0" borderId="0" xfId="0" applyBorder="1" applyAlignment="1" applyProtection="1">
      <alignment vertical="center"/>
      <protection hidden="1"/>
    </xf>
    <xf numFmtId="0" fontId="6" fillId="2" borderId="5" xfId="0" applyFont="1" applyFill="1" applyBorder="1" applyAlignment="1" applyProtection="1">
      <alignment vertical="center"/>
      <protection hidden="1"/>
    </xf>
    <xf numFmtId="3" fontId="8" fillId="8" borderId="6" xfId="0" applyNumberFormat="1" applyFont="1" applyFill="1" applyBorder="1" applyAlignment="1" applyProtection="1">
      <alignment vertical="center"/>
      <protection hidden="1"/>
    </xf>
    <xf numFmtId="3" fontId="13" fillId="0" borderId="7" xfId="0" applyNumberFormat="1" applyFont="1" applyBorder="1" applyAlignment="1" applyProtection="1">
      <alignment vertical="center"/>
      <protection hidden="1"/>
    </xf>
    <xf numFmtId="0" fontId="0" fillId="0" borderId="0" xfId="0" applyAlignment="1" applyProtection="1">
      <alignment horizontal="center" vertical="center"/>
      <protection hidden="1"/>
    </xf>
    <xf numFmtId="0" fontId="0" fillId="0" borderId="8" xfId="0" applyBorder="1" applyAlignment="1" applyProtection="1">
      <alignment vertical="center"/>
      <protection hidden="1"/>
    </xf>
    <xf numFmtId="0" fontId="0" fillId="0" borderId="9" xfId="0" applyBorder="1" applyAlignment="1" applyProtection="1">
      <alignment vertical="center"/>
      <protection hidden="1"/>
    </xf>
    <xf numFmtId="15" fontId="0" fillId="0" borderId="0" xfId="0" applyNumberFormat="1" applyProtection="1">
      <protection hidden="1"/>
    </xf>
    <xf numFmtId="0" fontId="6" fillId="2" borderId="10" xfId="0" applyFont="1" applyFill="1" applyBorder="1" applyAlignment="1" applyProtection="1">
      <alignment horizontal="right" vertical="center"/>
      <protection hidden="1"/>
    </xf>
    <xf numFmtId="0" fontId="6" fillId="2" borderId="5" xfId="0" applyFont="1" applyFill="1" applyBorder="1" applyAlignment="1" applyProtection="1">
      <alignment horizontal="right" vertical="center"/>
      <protection hidden="1"/>
    </xf>
    <xf numFmtId="0" fontId="0" fillId="2" borderId="5" xfId="0" applyFill="1" applyBorder="1" applyAlignment="1" applyProtection="1">
      <alignment vertical="center"/>
      <protection hidden="1"/>
    </xf>
    <xf numFmtId="0" fontId="4" fillId="2" borderId="11" xfId="0" applyFont="1" applyFill="1" applyBorder="1" applyAlignment="1" applyProtection="1">
      <alignment vertical="center"/>
      <protection hidden="1"/>
    </xf>
    <xf numFmtId="0" fontId="5" fillId="2" borderId="5" xfId="0" applyFont="1" applyFill="1" applyBorder="1" applyAlignment="1" applyProtection="1">
      <alignment vertical="center"/>
      <protection hidden="1"/>
    </xf>
    <xf numFmtId="3" fontId="4" fillId="2" borderId="11" xfId="0" applyNumberFormat="1" applyFont="1" applyFill="1" applyBorder="1" applyAlignment="1" applyProtection="1">
      <alignment vertical="center"/>
      <protection hidden="1"/>
    </xf>
    <xf numFmtId="3" fontId="8" fillId="8" borderId="12" xfId="0" applyNumberFormat="1" applyFont="1" applyFill="1" applyBorder="1" applyAlignment="1" applyProtection="1">
      <alignment vertical="center"/>
      <protection hidden="1"/>
    </xf>
    <xf numFmtId="3" fontId="9" fillId="6" borderId="13" xfId="0" applyNumberFormat="1" applyFont="1" applyFill="1" applyBorder="1" applyAlignment="1" applyProtection="1">
      <alignment vertical="center"/>
      <protection hidden="1"/>
    </xf>
    <xf numFmtId="0" fontId="13" fillId="0" borderId="14" xfId="0" applyNumberFormat="1" applyFont="1" applyBorder="1" applyAlignment="1" applyProtection="1">
      <alignment vertical="center"/>
      <protection hidden="1"/>
    </xf>
    <xf numFmtId="3" fontId="13" fillId="3" borderId="15" xfId="0" applyNumberFormat="1" applyFont="1" applyFill="1" applyBorder="1" applyAlignment="1" applyProtection="1">
      <alignment vertical="center"/>
      <protection hidden="1"/>
    </xf>
    <xf numFmtId="0" fontId="14" fillId="0" borderId="16" xfId="0" applyNumberFormat="1" applyFont="1" applyBorder="1" applyAlignment="1" applyProtection="1">
      <alignment vertical="center"/>
      <protection hidden="1"/>
    </xf>
    <xf numFmtId="3" fontId="14" fillId="0" borderId="17" xfId="0" applyNumberFormat="1" applyFont="1" applyBorder="1" applyAlignment="1" applyProtection="1">
      <alignment vertical="center"/>
      <protection hidden="1"/>
    </xf>
    <xf numFmtId="9" fontId="15" fillId="4" borderId="18" xfId="0" applyNumberFormat="1" applyFont="1" applyFill="1" applyBorder="1" applyAlignment="1" applyProtection="1">
      <alignment vertical="center"/>
      <protection hidden="1"/>
    </xf>
    <xf numFmtId="0" fontId="17" fillId="0" borderId="0" xfId="0" applyFont="1" applyAlignment="1" applyProtection="1">
      <alignment vertical="center"/>
      <protection hidden="1"/>
    </xf>
    <xf numFmtId="15" fontId="0" fillId="10" borderId="19" xfId="0" applyNumberFormat="1" applyFill="1" applyBorder="1" applyAlignment="1" applyProtection="1">
      <alignment horizontal="center" vertical="center"/>
      <protection locked="0"/>
    </xf>
    <xf numFmtId="3" fontId="7" fillId="9" borderId="1" xfId="0" applyNumberFormat="1" applyFont="1" applyFill="1" applyBorder="1" applyAlignment="1" applyProtection="1">
      <alignment horizontal="right" vertical="center"/>
      <protection locked="0"/>
    </xf>
    <xf numFmtId="3" fontId="7" fillId="9" borderId="1" xfId="0" applyNumberFormat="1" applyFont="1" applyFill="1" applyBorder="1" applyAlignment="1" applyProtection="1">
      <alignment vertical="center"/>
      <protection locked="0"/>
    </xf>
    <xf numFmtId="3" fontId="0" fillId="2" borderId="0" xfId="0" applyNumberFormat="1" applyFont="1" applyFill="1" applyBorder="1" applyAlignment="1" applyProtection="1">
      <alignment vertical="center"/>
      <protection locked="0"/>
    </xf>
    <xf numFmtId="0" fontId="0" fillId="2" borderId="5" xfId="0" applyFill="1" applyBorder="1" applyAlignment="1" applyProtection="1">
      <alignment horizontal="left" vertical="center" indent="2"/>
      <protection hidden="1"/>
    </xf>
    <xf numFmtId="0" fontId="0" fillId="2" borderId="5" xfId="0" applyFill="1" applyBorder="1" applyAlignment="1" applyProtection="1">
      <alignment horizontal="left" vertical="center" wrapText="1" indent="2"/>
      <protection hidden="1"/>
    </xf>
    <xf numFmtId="0" fontId="5" fillId="2" borderId="5" xfId="0" applyFont="1" applyFill="1" applyBorder="1" applyAlignment="1" applyProtection="1">
      <alignment horizontal="left" vertical="center" indent="2"/>
      <protection hidden="1"/>
    </xf>
    <xf numFmtId="0" fontId="18" fillId="0" borderId="0" xfId="0" applyFont="1" applyAlignment="1">
      <alignment horizontal="center" readingOrder="1"/>
    </xf>
    <xf numFmtId="3" fontId="7" fillId="9" borderId="20" xfId="0" applyNumberFormat="1" applyFont="1" applyFill="1" applyBorder="1" applyAlignment="1" applyProtection="1">
      <alignment vertical="center"/>
      <protection locked="0" hidden="1"/>
    </xf>
    <xf numFmtId="3" fontId="7" fillId="9" borderId="1" xfId="0" applyNumberFormat="1" applyFont="1" applyFill="1" applyBorder="1" applyAlignment="1" applyProtection="1">
      <alignment vertical="center"/>
      <protection locked="0" hidden="1"/>
    </xf>
    <xf numFmtId="165" fontId="0" fillId="0" borderId="0" xfId="1" applyNumberFormat="1" applyFont="1" applyAlignment="1" applyProtection="1">
      <alignment vertical="center"/>
      <protection hidden="1"/>
    </xf>
    <xf numFmtId="0" fontId="5" fillId="11" borderId="5" xfId="0" applyFont="1" applyFill="1" applyBorder="1" applyAlignment="1" applyProtection="1">
      <alignment horizontal="left" vertical="center" indent="2"/>
      <protection hidden="1"/>
    </xf>
    <xf numFmtId="0" fontId="0" fillId="11" borderId="5" xfId="0" applyFill="1" applyBorder="1" applyAlignment="1" applyProtection="1">
      <alignment horizontal="left" vertical="center" indent="2"/>
      <protection hidden="1"/>
    </xf>
    <xf numFmtId="0" fontId="6" fillId="11" borderId="5" xfId="0" applyFont="1" applyFill="1" applyBorder="1" applyAlignment="1" applyProtection="1">
      <alignment vertical="center"/>
      <protection hidden="1"/>
    </xf>
    <xf numFmtId="0" fontId="22" fillId="0" borderId="5" xfId="0" applyNumberFormat="1" applyFont="1" applyBorder="1" applyAlignment="1" applyProtection="1">
      <alignment vertical="center"/>
      <protection hidden="1"/>
    </xf>
    <xf numFmtId="3" fontId="22" fillId="0" borderId="0" xfId="0" applyNumberFormat="1" applyFont="1" applyBorder="1" applyAlignment="1" applyProtection="1">
      <alignment vertical="center"/>
      <protection hidden="1"/>
    </xf>
    <xf numFmtId="3" fontId="22" fillId="3" borderId="37" xfId="0" applyNumberFormat="1" applyFont="1" applyFill="1" applyBorder="1" applyAlignment="1" applyProtection="1">
      <alignment vertical="center"/>
      <protection hidden="1"/>
    </xf>
    <xf numFmtId="3" fontId="1" fillId="12" borderId="37" xfId="2" applyNumberFormat="1" applyBorder="1" applyAlignment="1" applyProtection="1">
      <alignment vertical="center"/>
      <protection locked="0" hidden="1"/>
    </xf>
    <xf numFmtId="0" fontId="2" fillId="0" borderId="21" xfId="0" applyNumberFormat="1"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5" xfId="0" applyBorder="1" applyAlignment="1" applyProtection="1">
      <alignment horizontal="left" vertical="center" wrapText="1"/>
      <protection hidden="1"/>
    </xf>
    <xf numFmtId="0" fontId="0" fillId="0" borderId="26"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0" fillId="0" borderId="28" xfId="0" applyBorder="1" applyAlignment="1" applyProtection="1">
      <alignment horizontal="left" vertical="center" wrapText="1"/>
      <protection hidden="1"/>
    </xf>
    <xf numFmtId="0" fontId="0" fillId="0" borderId="29" xfId="0" applyBorder="1" applyAlignment="1" applyProtection="1">
      <alignment horizontal="left" vertical="center" wrapText="1"/>
      <protection hidden="1"/>
    </xf>
    <xf numFmtId="0" fontId="0" fillId="0" borderId="30" xfId="0" applyBorder="1" applyAlignment="1" applyProtection="1">
      <alignment horizontal="left" vertical="center" wrapText="1"/>
      <protection hidden="1"/>
    </xf>
    <xf numFmtId="3" fontId="16" fillId="9" borderId="31" xfId="0" applyNumberFormat="1" applyFont="1" applyFill="1" applyBorder="1" applyAlignment="1" applyProtection="1">
      <alignment horizontal="center" vertical="center"/>
      <protection locked="0"/>
    </xf>
    <xf numFmtId="3" fontId="16" fillId="9" borderId="32" xfId="0" applyNumberFormat="1" applyFont="1" applyFill="1" applyBorder="1" applyAlignment="1" applyProtection="1">
      <alignment horizontal="center" vertical="center"/>
      <protection locked="0"/>
    </xf>
    <xf numFmtId="3" fontId="16" fillId="9" borderId="33" xfId="0" applyNumberFormat="1" applyFont="1" applyFill="1" applyBorder="1" applyAlignment="1" applyProtection="1">
      <alignment horizontal="center" vertical="center"/>
      <protection locked="0"/>
    </xf>
    <xf numFmtId="3" fontId="16" fillId="9" borderId="34" xfId="0" applyNumberFormat="1" applyFont="1" applyFill="1" applyBorder="1" applyAlignment="1" applyProtection="1">
      <alignment horizontal="center" vertical="center"/>
      <protection locked="0"/>
    </xf>
    <xf numFmtId="3" fontId="16" fillId="9" borderId="35" xfId="0" applyNumberFormat="1" applyFont="1" applyFill="1" applyBorder="1" applyAlignment="1" applyProtection="1">
      <alignment horizontal="center" vertical="center"/>
      <protection locked="0"/>
    </xf>
    <xf numFmtId="3" fontId="16" fillId="9" borderId="36" xfId="0" applyNumberFormat="1" applyFont="1" applyFill="1" applyBorder="1" applyAlignment="1" applyProtection="1">
      <alignment horizontal="center" vertical="center"/>
      <protection locked="0"/>
    </xf>
    <xf numFmtId="0" fontId="24" fillId="13" borderId="0" xfId="3" applyNumberFormat="1" applyFont="1" applyFill="1" applyBorder="1" applyAlignment="1" applyProtection="1">
      <alignment horizontal="center" vertical="center"/>
      <protection hidden="1"/>
    </xf>
    <xf numFmtId="0" fontId="24" fillId="13" borderId="0" xfId="0" applyNumberFormat="1" applyFont="1" applyFill="1" applyBorder="1" applyAlignment="1" applyProtection="1">
      <alignment horizontal="center" vertical="center"/>
      <protection hidden="1"/>
    </xf>
  </cellXfs>
  <cellStyles count="4">
    <cellStyle name="40% - Accent6" xfId="2" builtinId="51"/>
    <cellStyle name="Comma" xfId="1" builtinId="3"/>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CC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66"/>
      <rgbColor rgb="00969696"/>
      <rgbColor rgb="00003366"/>
      <rgbColor rgb="00339966"/>
      <rgbColor rgb="000066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152400</xdr:colOff>
      <xdr:row>13</xdr:row>
      <xdr:rowOff>28575</xdr:rowOff>
    </xdr:from>
    <xdr:to>
      <xdr:col>10</xdr:col>
      <xdr:colOff>266700</xdr:colOff>
      <xdr:row>16</xdr:row>
      <xdr:rowOff>104775</xdr:rowOff>
    </xdr:to>
    <xdr:sp macro="" textlink="">
      <xdr:nvSpPr>
        <xdr:cNvPr id="3" name="Rectangular Callout 2"/>
        <xdr:cNvSpPr/>
      </xdr:nvSpPr>
      <xdr:spPr bwMode="auto">
        <a:xfrm>
          <a:off x="6524625" y="2247900"/>
          <a:ext cx="2352675" cy="647700"/>
        </a:xfrm>
        <a:prstGeom prst="wedgeRectCallout">
          <a:avLst>
            <a:gd name="adj1" fmla="val -63755"/>
            <a:gd name="adj2" fmla="val -21651"/>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pPr algn="ctr"/>
          <a:r>
            <a:rPr lang="en-US" sz="1100"/>
            <a:t>You</a:t>
          </a:r>
          <a:r>
            <a:rPr lang="en-US" sz="1100" baseline="0"/>
            <a:t> can take Tax Benefit on both </a:t>
          </a:r>
          <a:r>
            <a:rPr lang="en-US" sz="1100" b="1" baseline="0"/>
            <a:t>HRA &amp; Home Loan.</a:t>
          </a:r>
        </a:p>
      </xdr:txBody>
    </xdr:sp>
    <xdr:clientData/>
  </xdr:twoCellAnchor>
  <xdr:twoCellAnchor>
    <xdr:from>
      <xdr:col>5</xdr:col>
      <xdr:colOff>209550</xdr:colOff>
      <xdr:row>2</xdr:row>
      <xdr:rowOff>180975</xdr:rowOff>
    </xdr:from>
    <xdr:to>
      <xdr:col>9</xdr:col>
      <xdr:colOff>152399</xdr:colOff>
      <xdr:row>7</xdr:row>
      <xdr:rowOff>152400</xdr:rowOff>
    </xdr:to>
    <xdr:sp macro="" textlink="">
      <xdr:nvSpPr>
        <xdr:cNvPr id="10" name="Rectangular Callout 9"/>
        <xdr:cNvSpPr/>
      </xdr:nvSpPr>
      <xdr:spPr bwMode="auto">
        <a:xfrm>
          <a:off x="6896100" y="771525"/>
          <a:ext cx="1733549" cy="876300"/>
        </a:xfrm>
        <a:prstGeom prst="wedgeRectCallout">
          <a:avLst>
            <a:gd name="adj1" fmla="val -76942"/>
            <a:gd name="adj2" fmla="val -12955"/>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wrap="square" lIns="18288" tIns="0" rIns="0" bIns="0" rtlCol="0" anchor="ctr" upright="1"/>
        <a:lstStyle/>
        <a:p>
          <a:pPr algn="ctr"/>
          <a:r>
            <a:rPr lang="en-US" sz="1100" b="1"/>
            <a:t>Fill</a:t>
          </a:r>
          <a:r>
            <a:rPr lang="en-US" sz="1100" b="1" baseline="0"/>
            <a:t> up only the Orange Cells</a:t>
          </a:r>
          <a:endParaRPr lang="en-US" sz="1100" b="1"/>
        </a:p>
      </xdr:txBody>
    </xdr:sp>
    <xdr:clientData/>
  </xdr:twoCellAnchor>
  <xdr:twoCellAnchor>
    <xdr:from>
      <xdr:col>5</xdr:col>
      <xdr:colOff>171451</xdr:colOff>
      <xdr:row>8</xdr:row>
      <xdr:rowOff>9525</xdr:rowOff>
    </xdr:from>
    <xdr:to>
      <xdr:col>10</xdr:col>
      <xdr:colOff>257176</xdr:colOff>
      <xdr:row>12</xdr:row>
      <xdr:rowOff>133350</xdr:rowOff>
    </xdr:to>
    <xdr:sp macro="" textlink="">
      <xdr:nvSpPr>
        <xdr:cNvPr id="11" name="Rectangular Callout 10"/>
        <xdr:cNvSpPr/>
      </xdr:nvSpPr>
      <xdr:spPr bwMode="auto">
        <a:xfrm>
          <a:off x="6543676" y="1304925"/>
          <a:ext cx="2324100" cy="857250"/>
        </a:xfrm>
        <a:prstGeom prst="wedgeRectCallout">
          <a:avLst>
            <a:gd name="adj1" fmla="val -63755"/>
            <a:gd name="adj2" fmla="val -21651"/>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wrap="square" lIns="18288" tIns="0" rIns="0" bIns="0" rtlCol="0" anchor="ctr" upright="1"/>
        <a:lstStyle/>
        <a:p>
          <a:pPr algn="ctr"/>
          <a:r>
            <a:rPr lang="en-US" sz="1100"/>
            <a:t>For Income Tax purpose - </a:t>
          </a:r>
          <a:r>
            <a:rPr lang="en-US" sz="1100" b="1"/>
            <a:t>only Delhi, Mumbai, Chennai &amp; Kolkatta are considered as metro cities. </a:t>
          </a:r>
          <a:r>
            <a:rPr lang="en-US" sz="1100"/>
            <a:t>Noida, Gurgaon etc are Non-metro cities.</a:t>
          </a:r>
        </a:p>
      </xdr:txBody>
    </xdr:sp>
    <xdr:clientData/>
  </xdr:twoCellAnchor>
  <xdr:twoCellAnchor>
    <xdr:from>
      <xdr:col>5</xdr:col>
      <xdr:colOff>419100</xdr:colOff>
      <xdr:row>54</xdr:row>
      <xdr:rowOff>152400</xdr:rowOff>
    </xdr:from>
    <xdr:to>
      <xdr:col>10</xdr:col>
      <xdr:colOff>533400</xdr:colOff>
      <xdr:row>61</xdr:row>
      <xdr:rowOff>57150</xdr:rowOff>
    </xdr:to>
    <xdr:sp macro="" textlink="">
      <xdr:nvSpPr>
        <xdr:cNvPr id="12" name="Rectangular Callout 11"/>
        <xdr:cNvSpPr/>
      </xdr:nvSpPr>
      <xdr:spPr bwMode="auto">
        <a:xfrm>
          <a:off x="8020050" y="10534650"/>
          <a:ext cx="2524125" cy="1238250"/>
        </a:xfrm>
        <a:prstGeom prst="wedgeRectCallout">
          <a:avLst>
            <a:gd name="adj1" fmla="val -66184"/>
            <a:gd name="adj2" fmla="val 40428"/>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wrap="square" lIns="18288" tIns="0" rIns="0" bIns="0" rtlCol="0" anchor="ctr" upright="1"/>
        <a:lstStyle/>
        <a:p>
          <a:pPr algn="ctr"/>
          <a:r>
            <a:rPr lang="en-US" sz="1100"/>
            <a:t>Tax Rebate u/s 87A</a:t>
          </a:r>
          <a:r>
            <a:rPr lang="en-US" sz="1100" baseline="0"/>
            <a:t> has been increased from </a:t>
          </a:r>
          <a:r>
            <a:rPr lang="en-US" sz="1100"/>
            <a:t>Rs. 2,000 to Rs 5,000 Budget for people with income less than Rs 5 Lakhs</a:t>
          </a:r>
        </a:p>
        <a:p>
          <a:pPr algn="ctr"/>
          <a:r>
            <a:rPr lang="en-US" sz="1100"/>
            <a:t>Income here means Gross Income - Chapter VI Deduction - 80 C Deduction</a:t>
          </a:r>
        </a:p>
      </xdr:txBody>
    </xdr:sp>
    <xdr:clientData/>
  </xdr:twoCellAnchor>
  <xdr:twoCellAnchor>
    <xdr:from>
      <xdr:col>5</xdr:col>
      <xdr:colOff>219075</xdr:colOff>
      <xdr:row>24</xdr:row>
      <xdr:rowOff>180975</xdr:rowOff>
    </xdr:from>
    <xdr:to>
      <xdr:col>10</xdr:col>
      <xdr:colOff>333375</xdr:colOff>
      <xdr:row>30</xdr:row>
      <xdr:rowOff>0</xdr:rowOff>
    </xdr:to>
    <xdr:sp macro="" textlink="">
      <xdr:nvSpPr>
        <xdr:cNvPr id="13" name="Rectangular Callout 12"/>
        <xdr:cNvSpPr/>
      </xdr:nvSpPr>
      <xdr:spPr bwMode="auto">
        <a:xfrm>
          <a:off x="7820025" y="5076825"/>
          <a:ext cx="2524125" cy="809625"/>
        </a:xfrm>
        <a:prstGeom prst="wedgeRectCallout">
          <a:avLst>
            <a:gd name="adj1" fmla="val -91625"/>
            <a:gd name="adj2" fmla="val 17172"/>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18288" tIns="0" rIns="0" bIns="0" rtlCol="0" anchor="ctr" upright="1"/>
        <a:lstStyle/>
        <a:p>
          <a:pPr algn="ctr"/>
          <a:r>
            <a:rPr lang="en-US" sz="1100"/>
            <a:t>This calculator only</a:t>
          </a:r>
          <a:r>
            <a:rPr lang="en-US" sz="1100" baseline="0"/>
            <a:t> works for people with one house. The maximum exemption on Home Loan interest is Rs. 2 lakhs [in Budget 2014]</a:t>
          </a:r>
          <a:endParaRPr lang="en-US" sz="1100"/>
        </a:p>
      </xdr:txBody>
    </xdr:sp>
    <xdr:clientData/>
  </xdr:twoCellAnchor>
  <xdr:twoCellAnchor>
    <xdr:from>
      <xdr:col>5</xdr:col>
      <xdr:colOff>238125</xdr:colOff>
      <xdr:row>17</xdr:row>
      <xdr:rowOff>19051</xdr:rowOff>
    </xdr:from>
    <xdr:to>
      <xdr:col>10</xdr:col>
      <xdr:colOff>352425</xdr:colOff>
      <xdr:row>22</xdr:row>
      <xdr:rowOff>104776</xdr:rowOff>
    </xdr:to>
    <xdr:sp macro="" textlink="">
      <xdr:nvSpPr>
        <xdr:cNvPr id="14" name="Rectangular Callout 13"/>
        <xdr:cNvSpPr/>
      </xdr:nvSpPr>
      <xdr:spPr bwMode="auto">
        <a:xfrm>
          <a:off x="7839075" y="3562351"/>
          <a:ext cx="2524125" cy="1057275"/>
        </a:xfrm>
        <a:prstGeom prst="wedgeRectCallout">
          <a:avLst>
            <a:gd name="adj1" fmla="val -118741"/>
            <a:gd name="adj2" fmla="val 11980"/>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wrap="square" lIns="18288" tIns="0" rIns="0" bIns="0" rtlCol="0" anchor="ctr" upright="1"/>
        <a:lstStyle/>
        <a:p>
          <a:pPr algn="ctr"/>
          <a:r>
            <a:rPr lang="en-US" sz="1100">
              <a:solidFill>
                <a:schemeClr val="dk1"/>
              </a:solidFill>
              <a:latin typeface="+mn-lt"/>
              <a:ea typeface="+mn-ea"/>
              <a:cs typeface="+mn-cs"/>
            </a:rPr>
            <a:t>Interest up to Rs 10,000 in Saving Bank Account</a:t>
          </a:r>
          <a:r>
            <a:rPr lang="en-US" sz="1100" baseline="0">
              <a:solidFill>
                <a:schemeClr val="dk1"/>
              </a:solidFill>
              <a:latin typeface="+mn-lt"/>
              <a:ea typeface="+mn-ea"/>
              <a:cs typeface="+mn-cs"/>
            </a:rPr>
            <a:t> is not taxable under </a:t>
          </a:r>
          <a:r>
            <a:rPr lang="en-US" sz="1100" b="1" baseline="0">
              <a:solidFill>
                <a:schemeClr val="dk1"/>
              </a:solidFill>
              <a:latin typeface="+mn-lt"/>
              <a:ea typeface="+mn-ea"/>
              <a:cs typeface="+mn-cs"/>
            </a:rPr>
            <a:t>Sec 80TTA</a:t>
          </a:r>
          <a:r>
            <a:rPr lang="en-US" sz="1100" baseline="0">
              <a:solidFill>
                <a:schemeClr val="dk1"/>
              </a:solidFill>
              <a:latin typeface="+mn-lt"/>
              <a:ea typeface="+mn-ea"/>
              <a:cs typeface="+mn-cs"/>
            </a:rPr>
            <a:t>. So deduct Rs 10,000 while entering interest income from Saving account. </a:t>
          </a:r>
          <a:endParaRPr lang="en-US"/>
        </a:p>
        <a:p>
          <a:pPr algn="ctr"/>
          <a:r>
            <a:rPr lang="en-US" sz="1100" b="1" baseline="0">
              <a:solidFill>
                <a:schemeClr val="dk1"/>
              </a:solidFill>
              <a:latin typeface="+mn-lt"/>
              <a:ea typeface="+mn-ea"/>
              <a:cs typeface="+mn-cs"/>
            </a:rPr>
            <a:t>All interest received via FD is taxable.</a:t>
          </a:r>
          <a:endParaRPr lang="en-US" sz="1100" b="1">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ajteachers.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78"/>
  <sheetViews>
    <sheetView showGridLines="0" tabSelected="1" zoomScaleNormal="100" zoomScaleSheetLayoutView="80" workbookViewId="0">
      <pane ySplit="2" topLeftCell="A3" activePane="bottomLeft" state="frozen"/>
      <selection pane="bottomLeft" activeCell="B13" sqref="B13"/>
    </sheetView>
  </sheetViews>
  <sheetFormatPr defaultRowHeight="12.75" x14ac:dyDescent="0.2"/>
  <cols>
    <col min="1" max="1" width="1.140625" style="16" bestFit="1" customWidth="1"/>
    <col min="2" max="2" width="73.28515625" style="4" customWidth="1"/>
    <col min="3" max="3" width="11.140625" style="4" bestFit="1" customWidth="1"/>
    <col min="4" max="4" width="9.5703125" style="4" bestFit="1" customWidth="1"/>
    <col min="5" max="5" width="12.7109375" style="4" bestFit="1" customWidth="1"/>
    <col min="6" max="6" width="6.7109375" style="16" bestFit="1" customWidth="1"/>
    <col min="7" max="7" width="9.28515625" style="16" bestFit="1" customWidth="1"/>
    <col min="8" max="10" width="6.7109375" style="16" bestFit="1" customWidth="1"/>
    <col min="11" max="11" width="9.28515625" style="16" bestFit="1" customWidth="1"/>
    <col min="12" max="12" width="2.140625" style="16" customWidth="1"/>
    <col min="13" max="13" width="72.7109375" style="16" bestFit="1" customWidth="1"/>
    <col min="14" max="25" width="6.7109375" style="16" bestFit="1" customWidth="1"/>
    <col min="26" max="27" width="6.7109375" style="4" bestFit="1" customWidth="1"/>
    <col min="28" max="28" width="28.7109375" style="4" customWidth="1"/>
    <col min="29" max="29" width="9.7109375" style="4" customWidth="1"/>
    <col min="30" max="30" width="10" style="4" customWidth="1"/>
    <col min="31" max="31" width="11.85546875" style="4" customWidth="1"/>
    <col min="32" max="32" width="11.7109375" style="4" customWidth="1"/>
    <col min="33" max="33" width="11.85546875" style="4" customWidth="1"/>
    <col min="34" max="34" width="11" style="4" customWidth="1"/>
    <col min="35" max="35" width="11" style="4" bestFit="1" customWidth="1"/>
    <col min="36" max="36" width="9.140625" style="4" bestFit="1"/>
    <col min="37" max="40" width="9.140625" style="4"/>
    <col min="41" max="41" width="0" style="4" hidden="1" customWidth="1"/>
    <col min="42" max="16384" width="9.140625" style="4"/>
  </cols>
  <sheetData>
    <row r="1" spans="1:41" s="7" customFormat="1" ht="23.25" customHeight="1" thickBot="1" x14ac:dyDescent="0.25">
      <c r="A1" s="16"/>
      <c r="B1" s="59" t="s">
        <v>81</v>
      </c>
      <c r="C1" s="59"/>
      <c r="D1" s="59"/>
      <c r="E1" s="59"/>
      <c r="F1" s="16"/>
      <c r="G1" s="16"/>
      <c r="H1" s="16"/>
      <c r="I1" s="16"/>
      <c r="J1" s="16"/>
      <c r="K1" s="16"/>
      <c r="L1" s="16"/>
      <c r="M1" s="16"/>
      <c r="N1" s="16"/>
      <c r="O1" s="16"/>
      <c r="P1" s="16"/>
      <c r="Q1" s="16"/>
      <c r="R1" s="16"/>
      <c r="S1" s="16"/>
      <c r="T1" s="16"/>
      <c r="U1" s="16"/>
      <c r="V1" s="16"/>
      <c r="W1" s="16"/>
      <c r="X1" s="16"/>
      <c r="Y1" s="16"/>
    </row>
    <row r="2" spans="1:41" s="7" customFormat="1" ht="23.25" customHeight="1" thickBot="1" x14ac:dyDescent="0.25">
      <c r="A2" s="16"/>
      <c r="B2" s="75" t="s">
        <v>89</v>
      </c>
      <c r="C2" s="76"/>
      <c r="D2" s="76"/>
      <c r="E2" s="76"/>
      <c r="F2" s="40"/>
      <c r="G2" s="4"/>
      <c r="H2" s="4"/>
      <c r="I2" s="4"/>
      <c r="J2" s="4"/>
      <c r="K2" s="16"/>
      <c r="L2" s="16"/>
      <c r="M2" s="16"/>
      <c r="N2" s="16"/>
      <c r="O2" s="16"/>
      <c r="P2" s="16"/>
      <c r="Q2" s="16"/>
      <c r="R2" s="16"/>
      <c r="S2" s="16"/>
      <c r="T2" s="16"/>
      <c r="U2" s="16"/>
      <c r="V2" s="16"/>
      <c r="W2" s="16"/>
      <c r="X2" s="16"/>
      <c r="Y2" s="16"/>
    </row>
    <row r="3" spans="1:41" ht="15" x14ac:dyDescent="0.2">
      <c r="B3" s="27" t="s">
        <v>46</v>
      </c>
      <c r="C3" s="69" t="s">
        <v>80</v>
      </c>
      <c r="D3" s="70"/>
      <c r="E3" s="71"/>
      <c r="AB3" s="8" t="s">
        <v>0</v>
      </c>
      <c r="AC3" s="9" t="s">
        <v>1</v>
      </c>
      <c r="AD3" s="9" t="s">
        <v>2</v>
      </c>
      <c r="AE3" s="9" t="s">
        <v>3</v>
      </c>
      <c r="AF3" s="9" t="s">
        <v>4</v>
      </c>
      <c r="AG3" s="9" t="s">
        <v>5</v>
      </c>
    </row>
    <row r="4" spans="1:41" ht="15" x14ac:dyDescent="0.2">
      <c r="B4" s="28" t="s">
        <v>47</v>
      </c>
      <c r="C4" s="72" t="s">
        <v>48</v>
      </c>
      <c r="D4" s="73"/>
      <c r="E4" s="74"/>
      <c r="AB4" s="8"/>
      <c r="AC4" s="9"/>
      <c r="AD4" s="9"/>
      <c r="AE4" s="9"/>
      <c r="AF4" s="9"/>
      <c r="AG4" s="9"/>
    </row>
    <row r="5" spans="1:41" x14ac:dyDescent="0.2">
      <c r="B5" s="29"/>
      <c r="C5" s="17"/>
      <c r="D5" s="18"/>
      <c r="E5" s="30"/>
      <c r="AB5" s="8"/>
      <c r="AC5" s="9"/>
      <c r="AD5" s="9"/>
      <c r="AE5" s="9"/>
      <c r="AF5" s="9"/>
      <c r="AG5" s="9"/>
    </row>
    <row r="6" spans="1:41" ht="21.75" x14ac:dyDescent="0.45">
      <c r="B6" s="29"/>
      <c r="C6" s="5" t="s">
        <v>6</v>
      </c>
      <c r="D6" s="41">
        <v>30956</v>
      </c>
      <c r="E6" s="30"/>
      <c r="G6" s="26">
        <v>42825</v>
      </c>
      <c r="K6" s="26"/>
      <c r="R6" s="48"/>
      <c r="AB6" s="8" t="s">
        <v>14</v>
      </c>
      <c r="AC6" s="10">
        <f>AG6*AF6</f>
        <v>0</v>
      </c>
      <c r="AD6" s="10">
        <v>250000</v>
      </c>
      <c r="AE6" s="10"/>
      <c r="AF6" s="11">
        <f>AD6</f>
        <v>250000</v>
      </c>
      <c r="AG6" s="12">
        <v>0</v>
      </c>
    </row>
    <row r="7" spans="1:41" ht="13.5" thickBot="1" x14ac:dyDescent="0.25">
      <c r="B7" s="29"/>
      <c r="C7" s="6" t="s">
        <v>7</v>
      </c>
      <c r="D7" s="1">
        <f>DATEDIF(D6,G6,"Y")</f>
        <v>32</v>
      </c>
      <c r="E7" s="30"/>
      <c r="AB7" s="8" t="s">
        <v>15</v>
      </c>
      <c r="AC7" s="10">
        <f>MAX(0,MIN(AG7*AF7,AG7*AE7))</f>
        <v>0</v>
      </c>
      <c r="AD7" s="10">
        <v>500000</v>
      </c>
      <c r="AE7" s="10">
        <f>AD7-AD6</f>
        <v>250000</v>
      </c>
      <c r="AF7" s="11">
        <f>E60-AF6</f>
        <v>-821879.7</v>
      </c>
      <c r="AG7" s="12">
        <v>0.1</v>
      </c>
    </row>
    <row r="8" spans="1:41" ht="16.5" thickTop="1" thickBot="1" x14ac:dyDescent="0.25">
      <c r="B8" s="20" t="s">
        <v>8</v>
      </c>
      <c r="C8" s="49">
        <v>200000</v>
      </c>
      <c r="D8" s="2"/>
      <c r="E8" s="21">
        <f>C8</f>
        <v>200000</v>
      </c>
      <c r="AB8" s="8" t="s">
        <v>9</v>
      </c>
      <c r="AC8" s="10">
        <f>MAX(0,MIN(AG8*AF8,AG8*AE8))</f>
        <v>0</v>
      </c>
      <c r="AD8" s="10">
        <v>1000000</v>
      </c>
      <c r="AE8" s="10">
        <f>AD8-AD7</f>
        <v>500000</v>
      </c>
      <c r="AF8" s="10">
        <f>AF7-AE7</f>
        <v>-1071879.7</v>
      </c>
      <c r="AG8" s="12">
        <v>0.2</v>
      </c>
      <c r="AO8" s="16" t="s">
        <v>50</v>
      </c>
    </row>
    <row r="9" spans="1:41" ht="16.5" thickTop="1" thickBot="1" x14ac:dyDescent="0.25">
      <c r="B9" s="20" t="s">
        <v>10</v>
      </c>
      <c r="C9" s="2"/>
      <c r="D9" s="2"/>
      <c r="E9" s="21">
        <f>-SUM(D10,D15,D16,D17)</f>
        <v>-363792.7</v>
      </c>
      <c r="AB9" s="8" t="s">
        <v>11</v>
      </c>
      <c r="AC9" s="10">
        <f>MAX(0,MIN(AG9*AF9,AG9*AE9))</f>
        <v>0</v>
      </c>
      <c r="AD9" s="10"/>
      <c r="AE9" s="13">
        <f>'tax clculator'!E60-AD8</f>
        <v>-1571879.7</v>
      </c>
      <c r="AF9" s="14">
        <f>AF8-AE8</f>
        <v>-1571879.7</v>
      </c>
      <c r="AG9" s="12">
        <v>0.30000000000000004</v>
      </c>
      <c r="AO9" s="16" t="s">
        <v>51</v>
      </c>
    </row>
    <row r="10" spans="1:41" ht="15.75" thickTop="1" x14ac:dyDescent="0.2">
      <c r="B10" s="31" t="s">
        <v>28</v>
      </c>
      <c r="C10" s="2"/>
      <c r="D10" s="3">
        <f>MIN(D12:D14)</f>
        <v>229384.7</v>
      </c>
      <c r="E10" s="32"/>
      <c r="AB10" s="8" t="s">
        <v>12</v>
      </c>
      <c r="AC10" s="15">
        <f>SUM(AC6:AC9)</f>
        <v>0</v>
      </c>
      <c r="AD10" s="10"/>
      <c r="AE10" s="10"/>
      <c r="AF10" s="10"/>
      <c r="AG10" s="12"/>
    </row>
    <row r="11" spans="1:41" ht="15" x14ac:dyDescent="0.2">
      <c r="B11" s="45" t="s">
        <v>29</v>
      </c>
      <c r="C11" s="42" t="s">
        <v>50</v>
      </c>
      <c r="D11" s="2"/>
      <c r="E11" s="32"/>
    </row>
    <row r="12" spans="1:41" ht="15" x14ac:dyDescent="0.2">
      <c r="B12" s="45" t="s">
        <v>30</v>
      </c>
      <c r="C12" s="50">
        <v>706153</v>
      </c>
      <c r="D12" s="3">
        <f>IF(UPPER(C11)=AO8,C12*0.5,C12*0.4)</f>
        <v>353076.5</v>
      </c>
      <c r="E12" s="32"/>
      <c r="AB12" s="8" t="s">
        <v>13</v>
      </c>
      <c r="AC12" s="9" t="s">
        <v>1</v>
      </c>
      <c r="AD12" s="9" t="s">
        <v>2</v>
      </c>
      <c r="AE12" s="9" t="s">
        <v>3</v>
      </c>
      <c r="AF12" s="9" t="s">
        <v>4</v>
      </c>
      <c r="AG12" s="9" t="s">
        <v>5</v>
      </c>
    </row>
    <row r="13" spans="1:41" ht="15" x14ac:dyDescent="0.2">
      <c r="B13" s="45" t="s">
        <v>31</v>
      </c>
      <c r="C13" s="50">
        <f>25000*12</f>
        <v>300000</v>
      </c>
      <c r="D13" s="3">
        <f>C13-0.1*C12</f>
        <v>229384.7</v>
      </c>
      <c r="E13" s="32"/>
      <c r="AB13" s="8" t="s">
        <v>71</v>
      </c>
      <c r="AC13" s="10">
        <f>AG13*AF13</f>
        <v>0</v>
      </c>
      <c r="AD13" s="10">
        <v>300000</v>
      </c>
      <c r="AE13" s="10"/>
      <c r="AF13" s="10">
        <f>AD13</f>
        <v>300000</v>
      </c>
      <c r="AG13" s="12">
        <v>0</v>
      </c>
    </row>
    <row r="14" spans="1:41" ht="15" x14ac:dyDescent="0.2">
      <c r="B14" s="45" t="s">
        <v>32</v>
      </c>
      <c r="C14" s="50">
        <f>C12/2</f>
        <v>353076.5</v>
      </c>
      <c r="D14" s="3">
        <f>C14</f>
        <v>353076.5</v>
      </c>
      <c r="E14" s="32"/>
      <c r="AB14" s="8" t="s">
        <v>72</v>
      </c>
      <c r="AC14" s="10">
        <f>MAX(0,MIN(AG14*AF14,AG14*AE14))</f>
        <v>0</v>
      </c>
      <c r="AD14" s="10">
        <v>500000</v>
      </c>
      <c r="AE14" s="10">
        <f>AD14-AD13</f>
        <v>200000</v>
      </c>
      <c r="AF14" s="13">
        <f>'tax clculator'!E60-AF13</f>
        <v>-871879.7</v>
      </c>
      <c r="AG14" s="12">
        <v>0.1</v>
      </c>
    </row>
    <row r="15" spans="1:41" ht="15" x14ac:dyDescent="0.2">
      <c r="B15" s="31" t="s">
        <v>74</v>
      </c>
      <c r="C15" s="43">
        <v>0</v>
      </c>
      <c r="D15" s="3">
        <f>MAX(MIN(C15,12*1600),0)</f>
        <v>0</v>
      </c>
      <c r="E15" s="32"/>
      <c r="AB15" s="8" t="s">
        <v>9</v>
      </c>
      <c r="AC15" s="10">
        <f>MAX(0,MIN(AG15*AF15,AG15*AE15))</f>
        <v>0</v>
      </c>
      <c r="AD15" s="10">
        <v>1000000</v>
      </c>
      <c r="AE15" s="10">
        <f>AD15-AD14</f>
        <v>500000</v>
      </c>
      <c r="AF15" s="10">
        <f>AF14-AE14</f>
        <v>-1071879.7</v>
      </c>
      <c r="AG15" s="12">
        <v>0.2</v>
      </c>
    </row>
    <row r="16" spans="1:41" ht="15" x14ac:dyDescent="0.2">
      <c r="B16" s="31" t="s">
        <v>33</v>
      </c>
      <c r="C16" s="43">
        <f>9534*12+20000</f>
        <v>134408</v>
      </c>
      <c r="D16" s="3">
        <f>C16</f>
        <v>134408</v>
      </c>
      <c r="E16" s="32"/>
      <c r="AB16" s="8" t="s">
        <v>11</v>
      </c>
      <c r="AC16" s="10">
        <f>MAX(0,MIN(AG16*AF16,AG16*AE16))</f>
        <v>0</v>
      </c>
      <c r="AD16" s="10"/>
      <c r="AE16" s="13">
        <f>'tax clculator'!E60-AD15</f>
        <v>-1571879.7</v>
      </c>
      <c r="AF16" s="10">
        <f>AF15-AE15</f>
        <v>-1571879.7</v>
      </c>
      <c r="AG16" s="12">
        <v>0.30000000000000004</v>
      </c>
    </row>
    <row r="17" spans="2:33" ht="15.75" thickBot="1" x14ac:dyDescent="0.25">
      <c r="B17" s="31" t="s">
        <v>34</v>
      </c>
      <c r="C17" s="43">
        <v>0</v>
      </c>
      <c r="D17" s="3">
        <f>C17</f>
        <v>0</v>
      </c>
      <c r="E17" s="32"/>
      <c r="AB17" s="8" t="s">
        <v>12</v>
      </c>
      <c r="AC17" s="15">
        <f>SUM(AC13:AC16)</f>
        <v>0</v>
      </c>
      <c r="AD17" s="10"/>
      <c r="AE17" s="10"/>
      <c r="AF17" s="10"/>
      <c r="AG17" s="12"/>
    </row>
    <row r="18" spans="2:33" ht="16.5" thickTop="1" thickBot="1" x14ac:dyDescent="0.25">
      <c r="B18" s="20" t="s">
        <v>16</v>
      </c>
      <c r="C18" s="2"/>
      <c r="D18" s="2"/>
      <c r="E18" s="21">
        <f>SUM(E8:E9)</f>
        <v>-163792.70000000001</v>
      </c>
    </row>
    <row r="19" spans="2:33" ht="16.5" thickTop="1" thickBot="1" x14ac:dyDescent="0.25">
      <c r="B19" s="20" t="s">
        <v>17</v>
      </c>
      <c r="C19" s="2"/>
      <c r="D19" s="3">
        <f>SUM(C21:C26)</f>
        <v>0</v>
      </c>
      <c r="E19" s="21">
        <f>D19</f>
        <v>0</v>
      </c>
      <c r="AB19" s="8" t="s">
        <v>18</v>
      </c>
      <c r="AC19" s="9" t="s">
        <v>1</v>
      </c>
      <c r="AD19" s="9" t="s">
        <v>2</v>
      </c>
      <c r="AE19" s="9" t="s">
        <v>3</v>
      </c>
      <c r="AF19" s="9" t="s">
        <v>4</v>
      </c>
      <c r="AG19" s="9" t="s">
        <v>5</v>
      </c>
    </row>
    <row r="20" spans="2:33" ht="13.5" thickTop="1" x14ac:dyDescent="0.2">
      <c r="B20" s="31" t="s">
        <v>35</v>
      </c>
      <c r="C20" s="2"/>
      <c r="D20" s="2"/>
      <c r="E20" s="32"/>
      <c r="AB20" s="8" t="s">
        <v>19</v>
      </c>
      <c r="AC20" s="10">
        <f>AG20*AF20</f>
        <v>0</v>
      </c>
      <c r="AD20" s="10">
        <v>500000</v>
      </c>
      <c r="AE20" s="10"/>
      <c r="AF20" s="10">
        <f>AD20</f>
        <v>500000</v>
      </c>
      <c r="AG20" s="12">
        <v>0</v>
      </c>
    </row>
    <row r="21" spans="2:33" ht="15" x14ac:dyDescent="0.2">
      <c r="B21" s="45" t="s">
        <v>36</v>
      </c>
      <c r="C21" s="43">
        <v>0</v>
      </c>
      <c r="D21" s="2"/>
      <c r="E21" s="32"/>
      <c r="AB21" s="8" t="s">
        <v>9</v>
      </c>
      <c r="AC21" s="10">
        <f>MAX(0,MIN(AG21*AF21,AG21*AE21))</f>
        <v>0</v>
      </c>
      <c r="AD21" s="10">
        <v>1000000</v>
      </c>
      <c r="AE21" s="10">
        <f>AD21-AD20</f>
        <v>500000</v>
      </c>
      <c r="AF21" s="13">
        <f>'tax clculator'!E60-AF20</f>
        <v>-1071879.7</v>
      </c>
      <c r="AG21" s="12">
        <v>0.2</v>
      </c>
    </row>
    <row r="22" spans="2:33" ht="15" x14ac:dyDescent="0.2">
      <c r="B22" s="45" t="s">
        <v>37</v>
      </c>
      <c r="C22" s="43">
        <v>0</v>
      </c>
      <c r="D22" s="2"/>
      <c r="E22" s="32"/>
      <c r="AB22" s="8" t="s">
        <v>20</v>
      </c>
      <c r="AC22" s="10">
        <f>MAX(0,MIN(AG22*AF22,AG22*AE22))</f>
        <v>0</v>
      </c>
      <c r="AD22" s="10"/>
      <c r="AE22" s="10">
        <f>AD22-AD21</f>
        <v>-1000000</v>
      </c>
      <c r="AF22" s="10">
        <f>AF21-AE21</f>
        <v>-1571879.7</v>
      </c>
      <c r="AG22" s="12">
        <v>0.3</v>
      </c>
    </row>
    <row r="23" spans="2:33" ht="15" x14ac:dyDescent="0.2">
      <c r="B23" s="45" t="s">
        <v>41</v>
      </c>
      <c r="C23" s="43">
        <v>0</v>
      </c>
      <c r="D23" s="2"/>
      <c r="E23" s="32"/>
      <c r="M23"/>
      <c r="AB23" s="8" t="s">
        <v>12</v>
      </c>
      <c r="AC23" s="15">
        <f>SUM(AC20:AC22)</f>
        <v>0</v>
      </c>
      <c r="AD23" s="10"/>
      <c r="AE23" s="10"/>
      <c r="AF23" s="10"/>
      <c r="AG23" s="12"/>
    </row>
    <row r="24" spans="2:33" ht="15" x14ac:dyDescent="0.2">
      <c r="B24" s="45" t="s">
        <v>38</v>
      </c>
      <c r="C24" s="43">
        <v>0</v>
      </c>
      <c r="D24" s="2"/>
      <c r="E24" s="32"/>
    </row>
    <row r="25" spans="2:33" ht="15" x14ac:dyDescent="0.2">
      <c r="B25" s="31" t="s">
        <v>39</v>
      </c>
      <c r="C25" s="43">
        <v>0</v>
      </c>
      <c r="D25" s="2"/>
      <c r="E25" s="32"/>
    </row>
    <row r="26" spans="2:33" ht="15.75" thickBot="1" x14ac:dyDescent="0.25">
      <c r="B26" s="31" t="s">
        <v>40</v>
      </c>
      <c r="C26" s="43">
        <v>0</v>
      </c>
      <c r="D26" s="2"/>
      <c r="E26" s="32"/>
    </row>
    <row r="27" spans="2:33" ht="16.5" thickTop="1" thickBot="1" x14ac:dyDescent="0.25">
      <c r="B27" s="20" t="s">
        <v>75</v>
      </c>
      <c r="C27" s="2"/>
      <c r="D27" s="2"/>
      <c r="E27" s="21">
        <f>SUM(D28:D30)</f>
        <v>-185836</v>
      </c>
    </row>
    <row r="28" spans="2:33" ht="15.75" thickTop="1" x14ac:dyDescent="0.2">
      <c r="B28" s="47" t="s">
        <v>43</v>
      </c>
      <c r="C28" s="43">
        <v>135836</v>
      </c>
      <c r="D28" s="3">
        <f>-IF(C28&gt;200000,200000,C28)</f>
        <v>-135836</v>
      </c>
      <c r="E28" s="32"/>
    </row>
    <row r="29" spans="2:33" ht="15" x14ac:dyDescent="0.2">
      <c r="B29" s="52" t="s">
        <v>83</v>
      </c>
      <c r="C29" s="43">
        <v>50000</v>
      </c>
      <c r="D29" s="3">
        <f>-IF(C29&gt;50000,50000,C29)</f>
        <v>-50000</v>
      </c>
      <c r="E29" s="32"/>
    </row>
    <row r="30" spans="2:33" ht="15" x14ac:dyDescent="0.2">
      <c r="B30" s="47" t="s">
        <v>49</v>
      </c>
      <c r="C30" s="43">
        <v>0</v>
      </c>
      <c r="D30" s="3">
        <f>-IF(C30&gt;30000,30000,C30)</f>
        <v>0</v>
      </c>
      <c r="E30" s="32"/>
    </row>
    <row r="31" spans="2:33" ht="15.75" thickBot="1" x14ac:dyDescent="0.25">
      <c r="B31" s="20" t="s">
        <v>21</v>
      </c>
      <c r="C31" s="2"/>
      <c r="D31" s="2"/>
      <c r="E31" s="33">
        <f>SUM(E27,E18,E19)</f>
        <v>-349628.7</v>
      </c>
    </row>
    <row r="32" spans="2:33" ht="16.5" thickTop="1" thickBot="1" x14ac:dyDescent="0.25">
      <c r="B32" s="20" t="s">
        <v>73</v>
      </c>
      <c r="C32" s="2"/>
      <c r="D32" s="3">
        <f>IF(SUM(C33:C47)&gt;150001,150000,SUM(C33:C47))</f>
        <v>150000</v>
      </c>
      <c r="E32" s="21">
        <f>-D32</f>
        <v>-150000</v>
      </c>
    </row>
    <row r="33" spans="2:5" ht="15.75" thickTop="1" x14ac:dyDescent="0.2">
      <c r="B33" s="45" t="s">
        <v>52</v>
      </c>
      <c r="C33" s="50">
        <v>72080</v>
      </c>
      <c r="D33" s="2"/>
      <c r="E33" s="32"/>
    </row>
    <row r="34" spans="2:5" ht="15" x14ac:dyDescent="0.2">
      <c r="B34" s="45" t="s">
        <v>53</v>
      </c>
      <c r="C34" s="50">
        <v>0</v>
      </c>
      <c r="D34" s="2"/>
      <c r="E34" s="32"/>
    </row>
    <row r="35" spans="2:5" ht="15" x14ac:dyDescent="0.2">
      <c r="B35" s="45" t="s">
        <v>54</v>
      </c>
      <c r="C35" s="50">
        <v>0</v>
      </c>
      <c r="D35" s="2"/>
      <c r="E35" s="32"/>
    </row>
    <row r="36" spans="2:5" ht="15" x14ac:dyDescent="0.2">
      <c r="B36" s="45" t="s">
        <v>55</v>
      </c>
      <c r="C36" s="50">
        <v>0</v>
      </c>
      <c r="D36" s="2"/>
      <c r="E36" s="32"/>
    </row>
    <row r="37" spans="2:5" ht="15" x14ac:dyDescent="0.2">
      <c r="B37" s="45" t="s">
        <v>56</v>
      </c>
      <c r="C37" s="50">
        <v>61336</v>
      </c>
      <c r="D37" s="2"/>
      <c r="E37" s="32"/>
    </row>
    <row r="38" spans="2:5" ht="15" x14ac:dyDescent="0.2">
      <c r="B38" s="45" t="s">
        <v>57</v>
      </c>
      <c r="C38" s="50">
        <v>0</v>
      </c>
      <c r="D38" s="2"/>
      <c r="E38" s="32"/>
    </row>
    <row r="39" spans="2:5" ht="15" x14ac:dyDescent="0.2">
      <c r="B39" s="45" t="s">
        <v>58</v>
      </c>
      <c r="C39" s="50">
        <v>0</v>
      </c>
      <c r="D39" s="2"/>
      <c r="E39" s="32"/>
    </row>
    <row r="40" spans="2:5" ht="15" x14ac:dyDescent="0.2">
      <c r="B40" s="45" t="s">
        <v>59</v>
      </c>
      <c r="C40" s="50">
        <v>100000</v>
      </c>
      <c r="D40" s="2"/>
      <c r="E40" s="32"/>
    </row>
    <row r="41" spans="2:5" ht="15" x14ac:dyDescent="0.2">
      <c r="B41" s="45" t="s">
        <v>60</v>
      </c>
      <c r="C41" s="50">
        <v>0</v>
      </c>
      <c r="D41" s="2"/>
      <c r="E41" s="32"/>
    </row>
    <row r="42" spans="2:5" ht="15" x14ac:dyDescent="0.2">
      <c r="B42" s="45" t="s">
        <v>61</v>
      </c>
      <c r="C42" s="50">
        <v>0</v>
      </c>
      <c r="D42" s="2"/>
      <c r="E42" s="32"/>
    </row>
    <row r="43" spans="2:5" ht="15" x14ac:dyDescent="0.2">
      <c r="B43" s="45" t="s">
        <v>82</v>
      </c>
      <c r="C43" s="50">
        <v>0</v>
      </c>
      <c r="D43" s="2"/>
      <c r="E43" s="32"/>
    </row>
    <row r="44" spans="2:5" ht="15" x14ac:dyDescent="0.2">
      <c r="B44" s="46" t="s">
        <v>62</v>
      </c>
      <c r="C44" s="50">
        <v>0</v>
      </c>
      <c r="D44" s="2"/>
      <c r="E44" s="32"/>
    </row>
    <row r="45" spans="2:5" ht="15" x14ac:dyDescent="0.2">
      <c r="B45" s="46" t="s">
        <v>77</v>
      </c>
      <c r="C45" s="50"/>
      <c r="D45" s="2"/>
      <c r="E45" s="32"/>
    </row>
    <row r="46" spans="2:5" ht="15" x14ac:dyDescent="0.2">
      <c r="B46" s="46" t="s">
        <v>78</v>
      </c>
      <c r="C46" s="43">
        <v>0</v>
      </c>
      <c r="D46" s="2"/>
      <c r="E46" s="32"/>
    </row>
    <row r="47" spans="2:5" ht="15.75" thickBot="1" x14ac:dyDescent="0.25">
      <c r="B47" s="45" t="s">
        <v>79</v>
      </c>
      <c r="C47" s="43">
        <v>0</v>
      </c>
      <c r="D47" s="2"/>
      <c r="E47" s="32"/>
    </row>
    <row r="48" spans="2:5" ht="16.5" thickTop="1" thickBot="1" x14ac:dyDescent="0.25">
      <c r="B48" s="20" t="s">
        <v>76</v>
      </c>
      <c r="C48" s="43">
        <v>50000</v>
      </c>
      <c r="D48" s="2"/>
      <c r="E48" s="21">
        <f>-MIN(C48,50000)</f>
        <v>-50000</v>
      </c>
    </row>
    <row r="49" spans="1:25" ht="16.5" thickTop="1" thickBot="1" x14ac:dyDescent="0.25">
      <c r="B49" s="20" t="s">
        <v>42</v>
      </c>
      <c r="C49" s="43">
        <v>0</v>
      </c>
      <c r="D49" s="2"/>
      <c r="E49" s="21">
        <f>-MIN(C49,50000)/2</f>
        <v>0</v>
      </c>
    </row>
    <row r="50" spans="1:25" ht="16.5" thickTop="1" thickBot="1" x14ac:dyDescent="0.25">
      <c r="B50" s="20" t="s">
        <v>22</v>
      </c>
      <c r="C50" s="44"/>
      <c r="D50" s="19"/>
      <c r="E50" s="21">
        <f>-SUM(D51:D59)</f>
        <v>-22251</v>
      </c>
    </row>
    <row r="51" spans="1:25" ht="15.75" thickTop="1" x14ac:dyDescent="0.2">
      <c r="B51" s="45" t="s">
        <v>63</v>
      </c>
      <c r="C51" s="43">
        <v>0</v>
      </c>
      <c r="D51" s="3">
        <f>IF(C51&gt;30001,30000,C51)</f>
        <v>0</v>
      </c>
      <c r="E51" s="32"/>
    </row>
    <row r="52" spans="1:25" ht="15" x14ac:dyDescent="0.2">
      <c r="B52" s="45" t="s">
        <v>64</v>
      </c>
      <c r="C52" s="50">
        <v>22251</v>
      </c>
      <c r="D52" s="3">
        <f>IF(C52&gt;30001,30000,C52)</f>
        <v>22251</v>
      </c>
      <c r="E52" s="32"/>
    </row>
    <row r="53" spans="1:25" ht="15" x14ac:dyDescent="0.2">
      <c r="B53" s="45" t="s">
        <v>65</v>
      </c>
      <c r="C53" s="43">
        <v>0</v>
      </c>
      <c r="D53" s="3">
        <f>C53</f>
        <v>0</v>
      </c>
      <c r="E53" s="32"/>
    </row>
    <row r="54" spans="1:25" ht="15" x14ac:dyDescent="0.2">
      <c r="B54" s="45" t="s">
        <v>66</v>
      </c>
      <c r="C54" s="43">
        <v>0</v>
      </c>
      <c r="D54" s="3">
        <f>IF(C54&gt;100001,100000,C54)</f>
        <v>0</v>
      </c>
      <c r="E54" s="32"/>
    </row>
    <row r="55" spans="1:25" ht="15" x14ac:dyDescent="0.2">
      <c r="B55" s="45" t="s">
        <v>67</v>
      </c>
      <c r="C55" s="43">
        <v>0</v>
      </c>
      <c r="D55" s="3">
        <f>IF(C55&gt;80001,80000,C55)</f>
        <v>0</v>
      </c>
      <c r="E55" s="32"/>
    </row>
    <row r="56" spans="1:25" ht="15" x14ac:dyDescent="0.2">
      <c r="B56" s="45" t="s">
        <v>68</v>
      </c>
      <c r="C56" s="43">
        <v>0</v>
      </c>
      <c r="D56" s="3">
        <f>C56</f>
        <v>0</v>
      </c>
      <c r="E56" s="32"/>
    </row>
    <row r="57" spans="1:25" ht="15" x14ac:dyDescent="0.2">
      <c r="B57" s="53" t="s">
        <v>85</v>
      </c>
      <c r="C57" s="43">
        <v>0</v>
      </c>
      <c r="D57" s="3">
        <f>IF(C57&gt;60001,60000,C57)</f>
        <v>0</v>
      </c>
      <c r="E57" s="32"/>
    </row>
    <row r="58" spans="1:25" ht="15" x14ac:dyDescent="0.2">
      <c r="B58" s="45" t="s">
        <v>69</v>
      </c>
      <c r="C58" s="43">
        <v>0</v>
      </c>
      <c r="D58" s="3">
        <f>IF(C58&gt;125001,125000,C58)</f>
        <v>0</v>
      </c>
      <c r="E58" s="32"/>
    </row>
    <row r="59" spans="1:25" ht="15" x14ac:dyDescent="0.2">
      <c r="B59" s="45" t="s">
        <v>70</v>
      </c>
      <c r="C59" s="50">
        <v>0</v>
      </c>
      <c r="D59" s="3">
        <f>C59</f>
        <v>0</v>
      </c>
      <c r="E59" s="32"/>
    </row>
    <row r="60" spans="1:25" ht="15" x14ac:dyDescent="0.2">
      <c r="B60" s="20" t="s">
        <v>23</v>
      </c>
      <c r="C60" s="2"/>
      <c r="D60" s="2"/>
      <c r="E60" s="34">
        <f>SUM(E31,E32,E48,E49,E50)</f>
        <v>-571879.69999999995</v>
      </c>
    </row>
    <row r="61" spans="1:25" ht="15" x14ac:dyDescent="0.2">
      <c r="A61" s="4"/>
      <c r="B61" s="54" t="s">
        <v>84</v>
      </c>
      <c r="C61" s="2"/>
      <c r="D61" s="2"/>
      <c r="E61" s="34">
        <f>-IF(E60&lt;=500000,5000,0)</f>
        <v>-5000</v>
      </c>
      <c r="F61" s="4"/>
      <c r="G61" s="4"/>
      <c r="H61" s="4"/>
      <c r="I61" s="4"/>
      <c r="J61" s="4"/>
      <c r="K61" s="4"/>
      <c r="L61" s="4"/>
      <c r="M61" s="4"/>
      <c r="N61" s="4"/>
      <c r="O61" s="4"/>
      <c r="P61" s="4"/>
      <c r="Q61" s="4"/>
      <c r="R61" s="4"/>
      <c r="S61" s="4"/>
      <c r="T61" s="4"/>
      <c r="U61" s="4"/>
      <c r="V61" s="4"/>
      <c r="W61" s="4"/>
      <c r="X61" s="4"/>
      <c r="Y61" s="4"/>
    </row>
    <row r="62" spans="1:25" ht="15" x14ac:dyDescent="0.2">
      <c r="A62" s="4"/>
      <c r="B62" s="31" t="s">
        <v>24</v>
      </c>
      <c r="C62" s="2"/>
      <c r="D62" s="2"/>
      <c r="E62" s="34">
        <f>MAX(SUM(IF(D7&gt;80,'tax clculator'!AC23,(IF(D7&gt;60,'tax clculator'!AC17,'tax clculator'!AC10))),E61),0)</f>
        <v>0</v>
      </c>
    </row>
    <row r="63" spans="1:25" ht="15" x14ac:dyDescent="0.2">
      <c r="A63" s="4"/>
      <c r="B63" s="54" t="s">
        <v>86</v>
      </c>
      <c r="C63" s="2"/>
      <c r="D63" s="2"/>
      <c r="E63" s="34">
        <f>IF(SUM(E8,E19)&gt;=10000000,E62*15%,0)</f>
        <v>0</v>
      </c>
    </row>
    <row r="64" spans="1:25" ht="15.75" thickBot="1" x14ac:dyDescent="0.25">
      <c r="A64" s="4"/>
      <c r="B64" s="31" t="s">
        <v>25</v>
      </c>
      <c r="C64" s="2"/>
      <c r="D64" s="2"/>
      <c r="E64" s="34">
        <f>0.03*SUM(E62,E63)</f>
        <v>0</v>
      </c>
    </row>
    <row r="65" spans="1:28" ht="20.25" thickTop="1" thickBot="1" x14ac:dyDescent="0.25">
      <c r="A65" s="4"/>
      <c r="B65" s="35" t="s">
        <v>26</v>
      </c>
      <c r="C65" s="22"/>
      <c r="D65" s="22"/>
      <c r="E65" s="36">
        <f>SUM(E62:E64)</f>
        <v>0</v>
      </c>
    </row>
    <row r="66" spans="1:28" ht="20.25" thickTop="1" thickBot="1" x14ac:dyDescent="0.25">
      <c r="A66" s="4"/>
      <c r="B66" s="55" t="s">
        <v>87</v>
      </c>
      <c r="C66" s="56"/>
      <c r="D66" s="56"/>
      <c r="E66" s="58">
        <v>0</v>
      </c>
    </row>
    <row r="67" spans="1:28" ht="20.25" thickTop="1" thickBot="1" x14ac:dyDescent="0.25">
      <c r="A67" s="4"/>
      <c r="B67" s="55" t="s">
        <v>88</v>
      </c>
      <c r="C67" s="56"/>
      <c r="D67" s="56"/>
      <c r="E67" s="57">
        <f>E65-E66</f>
        <v>0</v>
      </c>
    </row>
    <row r="68" spans="1:28" ht="17.25" thickTop="1" thickBot="1" x14ac:dyDescent="0.25">
      <c r="A68" s="4"/>
      <c r="B68" s="37" t="s">
        <v>27</v>
      </c>
      <c r="C68" s="38"/>
      <c r="D68" s="38"/>
      <c r="E68" s="39">
        <f>E65/(E8+E19)</f>
        <v>0</v>
      </c>
    </row>
    <row r="69" spans="1:28" x14ac:dyDescent="0.2">
      <c r="E69" s="51"/>
    </row>
    <row r="70" spans="1:28" ht="28.5" customHeight="1" x14ac:dyDescent="0.2">
      <c r="B70" s="60" t="s">
        <v>90</v>
      </c>
      <c r="C70" s="61"/>
      <c r="D70" s="61"/>
      <c r="E70" s="62"/>
    </row>
    <row r="71" spans="1:28" x14ac:dyDescent="0.2">
      <c r="B71" s="23"/>
      <c r="C71" s="23"/>
      <c r="D71" s="23"/>
      <c r="E71" s="23"/>
    </row>
    <row r="72" spans="1:28" ht="27.75" customHeight="1" x14ac:dyDescent="0.2">
      <c r="B72" s="63" t="s">
        <v>44</v>
      </c>
      <c r="C72" s="64"/>
      <c r="D72" s="64"/>
      <c r="E72" s="65"/>
    </row>
    <row r="73" spans="1:28" x14ac:dyDescent="0.2">
      <c r="B73" s="24"/>
      <c r="C73" s="19"/>
      <c r="D73" s="19"/>
      <c r="E73" s="25"/>
    </row>
    <row r="74" spans="1:28" ht="38.25" customHeight="1" x14ac:dyDescent="0.2">
      <c r="B74" s="66" t="s">
        <v>45</v>
      </c>
      <c r="C74" s="67"/>
      <c r="D74" s="67"/>
      <c r="E74" s="68"/>
    </row>
    <row r="75" spans="1:28" x14ac:dyDescent="0.2">
      <c r="A75" s="4"/>
      <c r="AB75" s="12"/>
    </row>
    <row r="76" spans="1:28" x14ac:dyDescent="0.2">
      <c r="A76" s="4"/>
      <c r="AB76" s="12"/>
    </row>
    <row r="77" spans="1:28" x14ac:dyDescent="0.2">
      <c r="A77" s="4"/>
      <c r="AB77" s="12"/>
    </row>
    <row r="78" spans="1:28" x14ac:dyDescent="0.2">
      <c r="A78" s="4"/>
      <c r="AB78" s="12"/>
    </row>
  </sheetData>
  <sheetProtection algorithmName="SHA-512" hashValue="ZntefYMPzrX26HDnPEf92GnsgnVwxh5pSm2sG7weOh2zcpOfwq3YW2IceCFxwEXMnUPz2jfEl8nmFMx0eIPjpA==" saltValue="44U8YrkGtMhXC+AB6YKBRg==" spinCount="100000" sheet="1" formatCells="0" formatColumns="0" formatRows="0" insertColumns="0" insertRows="0" insertHyperlinks="0" deleteColumns="0" deleteRows="0" sort="0" autoFilter="0" pivotTables="0"/>
  <mergeCells count="7">
    <mergeCell ref="B1:E1"/>
    <mergeCell ref="B2:E2"/>
    <mergeCell ref="B70:E70"/>
    <mergeCell ref="B72:E72"/>
    <mergeCell ref="B74:E74"/>
    <mergeCell ref="C3:E3"/>
    <mergeCell ref="C4:E4"/>
  </mergeCells>
  <dataValidations disablePrompts="1" count="1">
    <dataValidation type="list" allowBlank="1" showInputMessage="1" showErrorMessage="1" sqref="C11">
      <formula1>$AO$8:$AO$9</formula1>
    </dataValidation>
  </dataValidations>
  <hyperlinks>
    <hyperlink ref="B2" r:id="rId1"/>
  </hyperlinks>
  <pageMargins left="0.78749999999999998" right="0.78749999999999998" top="1.0249999999999999" bottom="1.0249999999999999" header="0.78749999999999998" footer="0.78749999999999998"/>
  <pageSetup scale="82" orientation="portrait" useFirstPageNumber="1" horizontalDpi="300" verticalDpi="300" r:id="rId2"/>
  <headerFooter alignWithMargins="0">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tax clculator</vt:lpstr>
      <vt:lpstr>Excel_BuiltIn__FilterDatabase_1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Kumar1</dc:creator>
  <cp:lastModifiedBy>Ravinder Gill</cp:lastModifiedBy>
  <cp:lastPrinted>2013-02-28T11:06:07Z</cp:lastPrinted>
  <dcterms:created xsi:type="dcterms:W3CDTF">2013-02-27T18:41:34Z</dcterms:created>
  <dcterms:modified xsi:type="dcterms:W3CDTF">2016-08-24T06:26:37Z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XPAuthor">
    <vt:lpwstr>amit kumar</vt:lpwstr>
  </property>
  <property fmtid="{D5CDD505-2E9C-101B-9397-08002B2CF9AE}" pid="3" name="AXPDataClassification">
    <vt:lpwstr>AXP Public</vt:lpwstr>
  </property>
  <property fmtid="{D5CDD505-2E9C-101B-9397-08002B2CF9AE}" pid="4" name="AXPDataClassificationForSearch">
    <vt:lpwstr>AXPPublic_UniqueSearchString</vt:lpwstr>
  </property>
</Properties>
</file>