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60" yWindow="480" windowWidth="15600" windowHeight="9405"/>
  </bookViews>
  <sheets>
    <sheet name="Pay Calculation" sheetId="3" r:id="rId1"/>
    <sheet name="Statement of Fixation" sheetId="4" r:id="rId2"/>
    <sheet name="Option Form" sheetId="5" r:id="rId3"/>
    <sheet name="Fiting" sheetId="8" r:id="rId4"/>
    <sheet name="Pay Slip with 7th Pay" sheetId="9" r:id="rId5"/>
  </sheets>
  <definedNames>
    <definedName name="_xlnm.Print_Area" localSheetId="3">Fiting!$A$1:$M$20</definedName>
    <definedName name="_xlnm.Print_Area" localSheetId="2">'Option Form'!$A$1:$I$48</definedName>
    <definedName name="_xlnm.Print_Area" localSheetId="4">'Pay Slip with 7th Pay'!$A$1:$I$38</definedName>
    <definedName name="_xlnm.Print_Area" localSheetId="1">'Statement of Fixation'!$A$1:$H$49</definedName>
  </definedNames>
  <calcPr calcId="124519"/>
</workbook>
</file>

<file path=xl/calcChain.xml><?xml version="1.0" encoding="utf-8"?>
<calcChain xmlns="http://schemas.openxmlformats.org/spreadsheetml/2006/main">
  <c r="D12" i="3"/>
  <c r="E47" i="4"/>
  <c r="H4"/>
  <c r="J23"/>
  <c r="C38"/>
  <c r="G23" i="9"/>
  <c r="G24"/>
  <c r="D21" i="3"/>
  <c r="D20"/>
  <c r="D19"/>
  <c r="G22" i="9"/>
  <c r="H19" i="3"/>
  <c r="D4" i="9"/>
  <c r="D8" i="8"/>
  <c r="F16"/>
  <c r="F5"/>
  <c r="H5" i="4"/>
  <c r="C38" i="5"/>
  <c r="H13" i="4"/>
  <c r="G24" i="3"/>
  <c r="C24"/>
  <c r="C12"/>
  <c r="D43" s="1"/>
  <c r="D18"/>
  <c r="E7"/>
  <c r="AJ1"/>
  <c r="K19" i="8"/>
  <c r="K12"/>
  <c r="D16"/>
  <c r="B8"/>
  <c r="B5"/>
  <c r="A32" i="9"/>
  <c r="G32"/>
  <c r="G21"/>
  <c r="G14"/>
  <c r="D5"/>
  <c r="D3"/>
  <c r="A1"/>
  <c r="C46" i="5"/>
  <c r="C39"/>
  <c r="L8" i="8"/>
  <c r="G8"/>
  <c r="V9" s="1"/>
  <c r="E8"/>
  <c r="A1"/>
  <c r="K18"/>
  <c r="H15" i="4" l="1"/>
  <c r="H16" s="1"/>
  <c r="H22" s="1"/>
  <c r="H18"/>
  <c r="H6"/>
  <c r="D3"/>
  <c r="G38" s="1"/>
  <c r="C45" i="5" l="1"/>
  <c r="F22"/>
  <c r="F36"/>
  <c r="AH13" i="3"/>
  <c r="H17" i="4" s="1"/>
  <c r="F20" i="5"/>
  <c r="H18" i="3"/>
  <c r="D24"/>
  <c r="G27" i="9" s="1"/>
  <c r="L8" i="3"/>
  <c r="M8"/>
  <c r="M7"/>
  <c r="L7"/>
  <c r="E8"/>
  <c r="F8"/>
  <c r="G8"/>
  <c r="H8"/>
  <c r="I8"/>
  <c r="J8"/>
  <c r="K8"/>
  <c r="J7"/>
  <c r="K7"/>
  <c r="I7"/>
  <c r="F7"/>
  <c r="G7"/>
  <c r="H7"/>
  <c r="E6"/>
  <c r="M6"/>
  <c r="L6"/>
  <c r="J6"/>
  <c r="K6"/>
  <c r="I6"/>
  <c r="H6"/>
  <c r="G6"/>
  <c r="F6"/>
  <c r="C5"/>
  <c r="H7" i="4" s="1"/>
  <c r="D6" i="9" s="1"/>
  <c r="H14" i="3"/>
  <c r="G17" s="1"/>
  <c r="H8" i="8"/>
  <c r="F8" s="1"/>
  <c r="H8" i="4"/>
  <c r="D7" i="9" s="1"/>
  <c r="H27" i="3"/>
  <c r="D27"/>
  <c r="G30" i="9" s="1"/>
  <c r="H26" i="3"/>
  <c r="D26"/>
  <c r="G29" i="9" s="1"/>
  <c r="H28" i="3"/>
  <c r="H29"/>
  <c r="H30"/>
  <c r="H31"/>
  <c r="D28"/>
  <c r="G31" i="9" s="1"/>
  <c r="D29" i="3"/>
  <c r="D30"/>
  <c r="G33" i="9" s="1"/>
  <c r="D31" i="3"/>
  <c r="G34" i="9" s="1"/>
  <c r="H24" i="3"/>
  <c r="D25"/>
  <c r="G28" i="9" s="1"/>
  <c r="G15"/>
  <c r="D9" l="1"/>
  <c r="J8" i="8"/>
  <c r="C4" i="5"/>
  <c r="F16" s="1"/>
  <c r="F35"/>
  <c r="F21"/>
  <c r="AH12" i="3"/>
  <c r="H9" i="4" s="1"/>
  <c r="B12" i="5"/>
  <c r="G15" i="3"/>
  <c r="H15" s="1"/>
  <c r="H16" s="1"/>
  <c r="D32"/>
  <c r="G35" i="9" s="1"/>
  <c r="E41" i="3"/>
  <c r="E43" s="1"/>
  <c r="H17"/>
  <c r="H25"/>
  <c r="H32" s="1"/>
  <c r="H22" l="1"/>
  <c r="H33" s="1"/>
  <c r="D8" i="9"/>
  <c r="C8" i="5"/>
  <c r="F13"/>
  <c r="D15"/>
  <c r="E81" i="3"/>
  <c r="C81" s="1"/>
  <c r="E44"/>
  <c r="E46"/>
  <c r="C46" s="1"/>
  <c r="E48"/>
  <c r="E50"/>
  <c r="C50" s="1"/>
  <c r="E52"/>
  <c r="E54"/>
  <c r="C54" s="1"/>
  <c r="E56"/>
  <c r="C56" s="1"/>
  <c r="E58"/>
  <c r="C58" s="1"/>
  <c r="E60"/>
  <c r="E62"/>
  <c r="C62" s="1"/>
  <c r="E64"/>
  <c r="E66"/>
  <c r="C66" s="1"/>
  <c r="E68"/>
  <c r="C68" s="1"/>
  <c r="E70"/>
  <c r="E72"/>
  <c r="C72" s="1"/>
  <c r="E74"/>
  <c r="C74" s="1"/>
  <c r="E76"/>
  <c r="C76" s="1"/>
  <c r="E78"/>
  <c r="C78" s="1"/>
  <c r="E80"/>
  <c r="C80" s="1"/>
  <c r="E82"/>
  <c r="C82" s="1"/>
  <c r="E45"/>
  <c r="C45" s="1"/>
  <c r="E47"/>
  <c r="C47" s="1"/>
  <c r="E49"/>
  <c r="E51"/>
  <c r="C51" s="1"/>
  <c r="E53"/>
  <c r="E55"/>
  <c r="C55" s="1"/>
  <c r="E57"/>
  <c r="E59"/>
  <c r="C59" s="1"/>
  <c r="E61"/>
  <c r="E63"/>
  <c r="C63" s="1"/>
  <c r="E65"/>
  <c r="E67"/>
  <c r="C67" s="1"/>
  <c r="E69"/>
  <c r="E71"/>
  <c r="C71" s="1"/>
  <c r="E73"/>
  <c r="C73" s="1"/>
  <c r="E75"/>
  <c r="C75" s="1"/>
  <c r="E77"/>
  <c r="C77" s="1"/>
  <c r="E79"/>
  <c r="C79" s="1"/>
  <c r="C49"/>
  <c r="C57"/>
  <c r="C61"/>
  <c r="C65"/>
  <c r="C69"/>
  <c r="C64"/>
  <c r="C44"/>
  <c r="C52"/>
  <c r="C60"/>
  <c r="C70"/>
  <c r="C48"/>
  <c r="D44" l="1"/>
  <c r="D13" s="1"/>
  <c r="C43"/>
  <c r="C53"/>
  <c r="B45" s="1"/>
  <c r="G16" i="9" l="1"/>
  <c r="H19" i="4" l="1"/>
  <c r="F28" s="1"/>
  <c r="D14" i="3"/>
  <c r="C15" s="1"/>
  <c r="H23" i="4" l="1"/>
  <c r="H24" s="1"/>
  <c r="G17" i="9"/>
  <c r="C17" i="3"/>
  <c r="D15"/>
  <c r="D17"/>
  <c r="G20" i="9" s="1"/>
  <c r="K8" i="8"/>
  <c r="M8" s="1"/>
  <c r="D16" i="3" l="1"/>
  <c r="D22" s="1"/>
  <c r="G18" i="9"/>
  <c r="G19" l="1"/>
  <c r="D33" i="3" l="1"/>
  <c r="G25" i="9"/>
  <c r="G36" l="1"/>
  <c r="F35" i="3"/>
</calcChain>
</file>

<file path=xl/sharedStrings.xml><?xml version="1.0" encoding="utf-8"?>
<sst xmlns="http://schemas.openxmlformats.org/spreadsheetml/2006/main" count="329" uniqueCount="243">
  <si>
    <t>DA 5%</t>
  </si>
  <si>
    <t>Basic +DA</t>
  </si>
  <si>
    <t>HRA</t>
  </si>
  <si>
    <t>Gross Pay</t>
  </si>
  <si>
    <t>SI Ded</t>
  </si>
  <si>
    <t>Net Pay</t>
  </si>
  <si>
    <t>New Basic</t>
  </si>
  <si>
    <t>Total Deduction</t>
  </si>
  <si>
    <t>7th pay (Oct 2017 Basic)</t>
  </si>
  <si>
    <t>Basic Acco.to Matrix</t>
  </si>
  <si>
    <t>Other Ded.</t>
  </si>
  <si>
    <t>Basic 30 Sep 2017</t>
  </si>
  <si>
    <t>30 Sep 2017 Basic</t>
  </si>
  <si>
    <t>DEDUCTION</t>
  </si>
  <si>
    <r>
      <t xml:space="preserve">Grade Pay   </t>
    </r>
    <r>
      <rPr>
        <b/>
        <sz val="14"/>
        <color theme="1"/>
        <rFont val="Wingdings"/>
        <charset val="2"/>
      </rPr>
      <t>H</t>
    </r>
  </si>
  <si>
    <t>NPS Ded.</t>
  </si>
  <si>
    <t>GPF</t>
  </si>
  <si>
    <t>RPMF</t>
  </si>
  <si>
    <t>LIC</t>
  </si>
  <si>
    <t>Present Pay (6th) Calculations</t>
  </si>
  <si>
    <t>New Pay (7th) Calculations</t>
  </si>
  <si>
    <r>
      <t xml:space="preserve">BASIC  +  Grade pay    </t>
    </r>
    <r>
      <rPr>
        <b/>
        <sz val="16"/>
        <color theme="1"/>
        <rFont val="Wingdings"/>
        <charset val="2"/>
      </rPr>
      <t>H</t>
    </r>
  </si>
  <si>
    <t>Existing Runnning Pay Band :-</t>
  </si>
  <si>
    <t>Empolee Name &amp; designation :-</t>
  </si>
  <si>
    <t xml:space="preserve">Existing Grade Pay </t>
  </si>
  <si>
    <t>L-10</t>
  </si>
  <si>
    <t>L-11</t>
  </si>
  <si>
    <t>L-12</t>
  </si>
  <si>
    <t>L-13</t>
  </si>
  <si>
    <t>Name of Department / Office :-</t>
  </si>
  <si>
    <r>
      <t xml:space="preserve">Grade Pay , Grade pay no. &amp; pay level in the pay matrix  </t>
    </r>
    <r>
      <rPr>
        <b/>
        <sz val="18"/>
        <color theme="9" tint="0.39997558519241921"/>
        <rFont val="Wingdings"/>
        <charset val="2"/>
      </rPr>
      <t>F</t>
    </r>
  </si>
  <si>
    <t>SI Ded.</t>
  </si>
  <si>
    <r>
      <t xml:space="preserve">1-1-2004 </t>
    </r>
    <r>
      <rPr>
        <b/>
        <sz val="14"/>
        <color rgb="FFFF0000"/>
        <rFont val="Kruti Dev 010"/>
      </rPr>
      <t xml:space="preserve">ls igys okys </t>
    </r>
    <r>
      <rPr>
        <b/>
        <sz val="14"/>
        <color rgb="FFFF0000"/>
        <rFont val="Calibri"/>
        <family val="2"/>
        <scheme val="minor"/>
      </rPr>
      <t xml:space="preserve">GPF </t>
    </r>
    <r>
      <rPr>
        <b/>
        <sz val="14"/>
        <color rgb="FFFF0000"/>
        <rFont val="Kruti Dev 010"/>
      </rPr>
      <t xml:space="preserve">lysDV djs vkSj </t>
    </r>
    <r>
      <rPr>
        <b/>
        <sz val="14"/>
        <color rgb="FFFF0000"/>
        <rFont val="Calibri"/>
        <family val="2"/>
        <scheme val="minor"/>
      </rPr>
      <t>1-1-2004</t>
    </r>
    <r>
      <rPr>
        <b/>
        <sz val="14"/>
        <color rgb="FFFF0000"/>
        <rFont val="Kruti Dev 010"/>
      </rPr>
      <t xml:space="preserve"> o mlds ckn okys </t>
    </r>
    <r>
      <rPr>
        <b/>
        <sz val="14"/>
        <color rgb="FFFF0000"/>
        <rFont val="Calibri"/>
        <family val="2"/>
        <scheme val="minor"/>
      </rPr>
      <t xml:space="preserve">NPS </t>
    </r>
    <r>
      <rPr>
        <b/>
        <sz val="14"/>
        <color rgb="FFFF0000"/>
        <rFont val="Kruti Dev 010"/>
      </rPr>
      <t xml:space="preserve">lysDV djsA   </t>
    </r>
    <r>
      <rPr>
        <b/>
        <sz val="14"/>
        <color rgb="FFFF0000"/>
        <rFont val="Wingdings"/>
        <charset val="2"/>
      </rPr>
      <t>F</t>
    </r>
  </si>
  <si>
    <t>NPS</t>
  </si>
  <si>
    <t>Income Tax</t>
  </si>
  <si>
    <t>Name and Designation of the Government Servant :</t>
  </si>
  <si>
    <t>(i)</t>
  </si>
  <si>
    <t>Existing Running Pay Band</t>
  </si>
  <si>
    <t>Existing Running Pay No.</t>
  </si>
  <si>
    <t>(ii)</t>
  </si>
  <si>
    <t>(iii)</t>
  </si>
  <si>
    <t>Existing Emoluments as defined in Rules 5 (iv)</t>
  </si>
  <si>
    <t>(A)</t>
  </si>
  <si>
    <t>Basic pay as defined in Rule 5 (I)</t>
  </si>
  <si>
    <t>(B)</t>
  </si>
  <si>
    <t>Personal Pay , if any</t>
  </si>
  <si>
    <t>( C)</t>
  </si>
  <si>
    <t>Dearness Allowance at the rate of 125 % of Basic Pay</t>
  </si>
  <si>
    <t>(D)</t>
  </si>
  <si>
    <t>Total Emoluments (A+B+C)</t>
  </si>
  <si>
    <t>Applicable Level in the Pay Matrix corresponding to Running Pay Band and Grade pay Shown at Si No. 2</t>
  </si>
  <si>
    <t>Revlsed emoluments :</t>
  </si>
  <si>
    <t>Pay in the Level in the Pay Matrix</t>
  </si>
  <si>
    <t>Difference of existing emoluments and revised emoluments :</t>
  </si>
  <si>
    <t>Existing emoluments as at SI NO. 5</t>
  </si>
  <si>
    <t>Revised emoluments as at SI NO. 8</t>
  </si>
  <si>
    <t>Date of next increment under Rule 13</t>
  </si>
  <si>
    <t>Remarks :</t>
  </si>
  <si>
    <t>STATEMENT OF FIXATION OF PAY UNDER</t>
  </si>
  <si>
    <t>RAJASTHAN CIVIL SERVICES (REVISED PAY) RULES, 2017</t>
  </si>
  <si>
    <t>Office Name :</t>
  </si>
  <si>
    <t>t; xw:nso Jh Jh 1008 oklwnso th egkjkt</t>
  </si>
  <si>
    <t>Presented By :-</t>
  </si>
  <si>
    <t>HEERALAL JAT</t>
  </si>
  <si>
    <t>TEACHER</t>
  </si>
  <si>
    <r>
      <rPr>
        <b/>
        <sz val="22"/>
        <color rgb="FF0070C0"/>
        <rFont val="Wingdings"/>
        <charset val="2"/>
      </rPr>
      <t>(</t>
    </r>
    <r>
      <rPr>
        <b/>
        <sz val="22"/>
        <color rgb="FF0070C0"/>
        <rFont val="Calibri"/>
        <family val="2"/>
      </rPr>
      <t xml:space="preserve">    09001884272</t>
    </r>
  </si>
  <si>
    <t>PB2</t>
  </si>
  <si>
    <t>PB-1</t>
  </si>
  <si>
    <t>PB-3</t>
  </si>
  <si>
    <t>PB-4</t>
  </si>
  <si>
    <t>PB-2</t>
  </si>
  <si>
    <t>5200-20200</t>
  </si>
  <si>
    <t>9300-34800</t>
  </si>
  <si>
    <t>15600-39100</t>
  </si>
  <si>
    <t>37400-67000</t>
  </si>
  <si>
    <t>9A</t>
  </si>
  <si>
    <t>9B</t>
  </si>
  <si>
    <t>10A</t>
  </si>
  <si>
    <t>23A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</si>
  <si>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</si>
  <si>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</si>
  <si>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</si>
  <si>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</si>
  <si>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</si>
  <si>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</si>
  <si>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</si>
  <si>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</si>
  <si>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</si>
  <si>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</si>
  <si>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</si>
  <si>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</si>
  <si>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</si>
  <si>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</si>
  <si>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</si>
  <si>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</si>
  <si>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</si>
  <si>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</si>
  <si>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</si>
  <si>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</si>
  <si>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2400A</t>
  </si>
  <si>
    <t>2400B</t>
  </si>
  <si>
    <t>2400C</t>
  </si>
  <si>
    <t>2800A</t>
  </si>
  <si>
    <t>2800B</t>
  </si>
  <si>
    <t>5400A</t>
  </si>
  <si>
    <t>5400B</t>
  </si>
  <si>
    <t>CCA</t>
  </si>
  <si>
    <r>
      <t xml:space="preserve">vkidks xzsM is o cSfld feykdj </t>
    </r>
    <r>
      <rPr>
        <b/>
        <sz val="12"/>
        <color theme="0"/>
        <rFont val="Calibri"/>
        <family val="2"/>
        <scheme val="minor"/>
      </rPr>
      <t xml:space="preserve">Cell D8 </t>
    </r>
    <r>
      <rPr>
        <b/>
        <sz val="12"/>
        <color theme="0"/>
        <rFont val="Kruti Dev 010"/>
      </rPr>
      <t xml:space="preserve">esa fy[kuk o xzsM is </t>
    </r>
    <r>
      <rPr>
        <b/>
        <sz val="12"/>
        <color theme="0"/>
        <rFont val="Calibri"/>
        <family val="2"/>
        <scheme val="minor"/>
      </rPr>
      <t xml:space="preserve">Cell E8 </t>
    </r>
    <r>
      <rPr>
        <b/>
        <sz val="12"/>
        <color theme="0"/>
        <rFont val="Kruti Dev 010"/>
      </rPr>
      <t xml:space="preserve">esa lysDV cVu ls fy[kuk gSa rFkk </t>
    </r>
    <r>
      <rPr>
        <b/>
        <sz val="12"/>
        <color theme="0"/>
        <rFont val="Calibri"/>
        <family val="2"/>
        <scheme val="minor"/>
      </rPr>
      <t>Cell H3  NPS / GPS</t>
    </r>
    <r>
      <rPr>
        <b/>
        <sz val="12"/>
        <color theme="0"/>
        <rFont val="Kruti Dev 010"/>
      </rPr>
      <t xml:space="preserve"> rFkk </t>
    </r>
    <r>
      <rPr>
        <b/>
        <sz val="12"/>
        <color theme="0"/>
        <rFont val="Calibri"/>
        <family val="2"/>
        <scheme val="minor"/>
      </rPr>
      <t xml:space="preserve">Cell C3  </t>
    </r>
    <r>
      <rPr>
        <b/>
        <sz val="12"/>
        <color theme="0"/>
        <rFont val="Kruti Dev 010"/>
      </rPr>
      <t xml:space="preserve">esa </t>
    </r>
    <r>
      <rPr>
        <b/>
        <sz val="12"/>
        <color theme="0"/>
        <rFont val="Calibri"/>
        <family val="2"/>
        <scheme val="minor"/>
      </rPr>
      <t xml:space="preserve">PB-1, PB-2, PB-3, PB-4 </t>
    </r>
    <r>
      <rPr>
        <b/>
        <sz val="12"/>
        <color theme="0"/>
        <rFont val="Kruti Dev 010"/>
      </rPr>
      <t>esa ls vkidks dks lysDV djuk gSaA</t>
    </r>
  </si>
  <si>
    <t>FORM OF OPTION</t>
  </si>
  <si>
    <t>(See Rule 8 &amp; 9 )</t>
  </si>
  <si>
    <t>Hereby elect the revised Pay</t>
  </si>
  <si>
    <t>structure with effect from 1* October , 2017.</t>
  </si>
  <si>
    <t>I</t>
  </si>
  <si>
    <t>Hereby elect to continue on</t>
  </si>
  <si>
    <t>Running Pay Band and grade Pay of my substantive/officiating post mentioned</t>
  </si>
  <si>
    <t>below untill:</t>
  </si>
  <si>
    <t>the date of my next Increments date of my subsequent</t>
  </si>
  <si>
    <t xml:space="preserve"> increment  raising My Pay to  RS</t>
  </si>
  <si>
    <t>I vacate or cease</t>
  </si>
  <si>
    <t xml:space="preserve"> to draw pay in the existing Pay structure the date of my promotion/upgradation</t>
  </si>
  <si>
    <t xml:space="preserve"> to the post of </t>
  </si>
  <si>
    <t>*1</t>
  </si>
  <si>
    <t>*2</t>
  </si>
  <si>
    <t>Existing Running Pay Band and Grade Pay</t>
  </si>
  <si>
    <t>Signature</t>
  </si>
  <si>
    <t>Signature :</t>
  </si>
  <si>
    <t>Name :</t>
  </si>
  <si>
    <t>Designation :</t>
  </si>
  <si>
    <t>Office in which employed :</t>
  </si>
  <si>
    <t>*</t>
  </si>
  <si>
    <t>TO be scored out, If not applicable.</t>
  </si>
  <si>
    <t>UNDERTAKING</t>
  </si>
  <si>
    <t>I hereby undertake that in the event of my Pay having been fixed in a manner contrary</t>
  </si>
  <si>
    <t xml:space="preserve">made shall be refunded by me to the Government either by adjustment against future payments </t>
  </si>
  <si>
    <t xml:space="preserve">due to me or otherwise. </t>
  </si>
  <si>
    <t>Date :</t>
  </si>
  <si>
    <t>Place :</t>
  </si>
  <si>
    <t>Received the above declaration</t>
  </si>
  <si>
    <t>(Head Of the Office)</t>
  </si>
  <si>
    <r>
      <t xml:space="preserve">;gkW ij dqy 3 M~zki Mkmu lysDV cVu fn;s gq, gSa ] tgkW vkidks </t>
    </r>
    <r>
      <rPr>
        <sz val="14"/>
        <color theme="1"/>
        <rFont val="Calibri"/>
        <family val="2"/>
        <scheme val="minor"/>
      </rPr>
      <t xml:space="preserve">Cell C3 </t>
    </r>
    <r>
      <rPr>
        <sz val="14"/>
        <color theme="1"/>
        <rFont val="Kruti Dev 010"/>
      </rPr>
      <t xml:space="preserve">esa </t>
    </r>
    <r>
      <rPr>
        <sz val="14"/>
        <color theme="1"/>
        <rFont val="Calibri"/>
        <family val="2"/>
        <scheme val="minor"/>
      </rPr>
      <t>PB</t>
    </r>
    <r>
      <rPr>
        <sz val="14"/>
        <color theme="1"/>
        <rFont val="Kruti Dev 010"/>
      </rPr>
      <t xml:space="preserve"> lysDV djuk gSa </t>
    </r>
    <r>
      <rPr>
        <sz val="14"/>
        <color theme="1"/>
        <rFont val="Calibri"/>
        <family val="2"/>
        <scheme val="minor"/>
      </rPr>
      <t xml:space="preserve">Cell E9  </t>
    </r>
    <r>
      <rPr>
        <sz val="14"/>
        <color theme="1"/>
        <rFont val="Kruti Dev 010"/>
      </rPr>
      <t xml:space="preserve">ij xzsM is lysDV djuk gSaA </t>
    </r>
    <r>
      <rPr>
        <sz val="14"/>
        <color theme="1"/>
        <rFont val="Calibri"/>
        <family val="2"/>
        <scheme val="minor"/>
      </rPr>
      <t xml:space="preserve">Cell H3 </t>
    </r>
    <r>
      <rPr>
        <sz val="14"/>
        <color theme="1"/>
        <rFont val="Kruti Dev 010"/>
      </rPr>
      <t xml:space="preserve">ij </t>
    </r>
    <r>
      <rPr>
        <sz val="14"/>
        <color theme="1"/>
        <rFont val="Calibri"/>
        <family val="2"/>
        <scheme val="minor"/>
      </rPr>
      <t xml:space="preserve"> GPF/NPS </t>
    </r>
    <r>
      <rPr>
        <sz val="14"/>
        <color theme="1"/>
        <rFont val="Kruti Dev 010"/>
      </rPr>
      <t>lysDV djuk gSaA</t>
    </r>
  </si>
  <si>
    <r>
      <t xml:space="preserve">Existing Grade Pay  </t>
    </r>
    <r>
      <rPr>
        <b/>
        <sz val="14"/>
        <color rgb="FFFFFF00"/>
        <rFont val="Wingdings"/>
        <charset val="2"/>
      </rPr>
      <t>F</t>
    </r>
  </si>
  <si>
    <r>
      <t xml:space="preserve">Existing Grade Pay No. </t>
    </r>
    <r>
      <rPr>
        <b/>
        <sz val="14"/>
        <color rgb="FFFFFF00"/>
        <rFont val="Wingdings"/>
        <charset val="2"/>
      </rPr>
      <t>F</t>
    </r>
  </si>
  <si>
    <r>
      <t xml:space="preserve">Levels  </t>
    </r>
    <r>
      <rPr>
        <b/>
        <sz val="14"/>
        <color rgb="FFFFFF00"/>
        <rFont val="Wingdings"/>
        <charset val="2"/>
      </rPr>
      <t>F</t>
    </r>
  </si>
  <si>
    <t>Difference</t>
  </si>
  <si>
    <t>(I)</t>
  </si>
  <si>
    <t>(II)</t>
  </si>
  <si>
    <t xml:space="preserve">The entry of the post is appearing in the aforesaid rule at Sr No </t>
  </si>
  <si>
    <t xml:space="preserve"> of schedule II section  </t>
  </si>
  <si>
    <t>B</t>
  </si>
  <si>
    <t>(III)</t>
  </si>
  <si>
    <t>Place</t>
  </si>
  <si>
    <t>Date</t>
  </si>
  <si>
    <t>ChecKed and Approved</t>
  </si>
  <si>
    <t>Account offcer / Asstt accounts office -I</t>
  </si>
  <si>
    <t>No : F                                                                               Date</t>
  </si>
  <si>
    <t>Copy to -</t>
  </si>
  <si>
    <t>dk;kZy; vkns'k</t>
  </si>
  <si>
    <t>ftyk f'k{kk vf/kdkjh ek0f'k0</t>
  </si>
  <si>
    <t>}kjk</t>
  </si>
  <si>
    <t xml:space="preserve">fnukad </t>
  </si>
  <si>
    <t xml:space="preserve">dks iqujhf{kr osrueku 2017es osru LFkjhdj.k vuqeksnu fd;s tkus ls </t>
  </si>
  <si>
    <t>in</t>
  </si>
  <si>
    <t>dz-l-</t>
  </si>
  <si>
    <t xml:space="preserve">uke deZpkjh </t>
  </si>
  <si>
    <t>fodYi dh    frfFk</t>
  </si>
  <si>
    <t xml:space="preserve">iqujhf{kr osrueku 2017 es osru fu/kkZj.k </t>
  </si>
  <si>
    <t>vkxkeh osru o`f) frfFk</t>
  </si>
  <si>
    <t>Hkkoh osru</t>
  </si>
  <si>
    <t>jauhx is</t>
  </si>
  <si>
    <t>xzsM is</t>
  </si>
  <si>
    <t>;ksx</t>
  </si>
  <si>
    <t>osru fu/kkZj.k dh frfFk</t>
  </si>
  <si>
    <t>LEVEL IN PAY MATRIX</t>
  </si>
  <si>
    <t>fu/kkZfjr osru</t>
  </si>
  <si>
    <t>dzekad&amp;-</t>
  </si>
  <si>
    <t>fnukad-&amp;</t>
  </si>
  <si>
    <t>izfrfyfi&amp;lwpukFkZ ,ao vko';d dk;Zokgh gsrq</t>
  </si>
  <si>
    <t>lEcf/kr dkfeZd</t>
  </si>
  <si>
    <t>futh iaftdk</t>
  </si>
  <si>
    <t xml:space="preserve"> </t>
  </si>
  <si>
    <t>dkfeZd Jh</t>
  </si>
  <si>
    <r>
      <t xml:space="preserve">uksV&amp; vkfFkZd ykHk </t>
    </r>
    <r>
      <rPr>
        <b/>
        <sz val="14"/>
        <color theme="1"/>
        <rFont val="Calibri"/>
        <family val="2"/>
        <scheme val="minor"/>
      </rPr>
      <t xml:space="preserve"> 01-10-2017</t>
    </r>
    <r>
      <rPr>
        <b/>
        <sz val="14"/>
        <color theme="1"/>
        <rFont val="Kruti Dev 010"/>
      </rPr>
      <t xml:space="preserve"> lss ns; gksxk a</t>
    </r>
  </si>
  <si>
    <r>
      <t xml:space="preserve">orZeku osru </t>
    </r>
    <r>
      <rPr>
        <sz val="12"/>
        <color theme="1"/>
        <rFont val="Calibri"/>
        <family val="2"/>
        <scheme val="minor"/>
      </rPr>
      <t>01-10-2017</t>
    </r>
    <r>
      <rPr>
        <sz val="14"/>
        <color theme="1"/>
        <rFont val="Kruti Dev 010"/>
      </rPr>
      <t xml:space="preserve"> dks</t>
    </r>
  </si>
  <si>
    <t>gLrk{kj e; lhy</t>
  </si>
  <si>
    <t>ftyk %&amp;</t>
  </si>
  <si>
    <t>uke dkfeZd @vf/kdkjh %&amp;</t>
  </si>
  <si>
    <t>in %&amp;</t>
  </si>
  <si>
    <t>inLFkkiu LFkku %&amp;</t>
  </si>
  <si>
    <t>Existing Grade Pay  :-</t>
  </si>
  <si>
    <t>Existing Grade Pay No. :--</t>
  </si>
  <si>
    <t>Levels  :--</t>
  </si>
  <si>
    <r>
      <t xml:space="preserve">7th pay (Oct 2017 Basic) </t>
    </r>
    <r>
      <rPr>
        <sz val="14"/>
        <color theme="1"/>
        <rFont val="Arial"/>
        <family val="2"/>
      </rPr>
      <t>ˣ</t>
    </r>
    <r>
      <rPr>
        <sz val="14"/>
        <color theme="1"/>
        <rFont val="Calibri"/>
        <family val="2"/>
      </rPr>
      <t xml:space="preserve"> 2.57</t>
    </r>
  </si>
  <si>
    <t>NPS Ded. 10%</t>
  </si>
  <si>
    <t>Summary</t>
  </si>
  <si>
    <t>osru M~zk</t>
  </si>
  <si>
    <t>PAY SLIP</t>
  </si>
  <si>
    <t>Existing Running Pay Band  :-</t>
  </si>
  <si>
    <t>CHANDAWAL NAGAR</t>
  </si>
  <si>
    <t>dk osru fuEukuqlkj fu;ru dj Hkqxrku vkgj.k djus dh Lohd`fr iznku dh tkrh gSA</t>
  </si>
  <si>
    <t>Subordinate Service</t>
  </si>
  <si>
    <t>Certified that : -</t>
  </si>
  <si>
    <t>Staste service</t>
  </si>
  <si>
    <t>Ministiryal service</t>
  </si>
  <si>
    <t>PanChayati Raj</t>
  </si>
  <si>
    <t>NIGAM</t>
  </si>
  <si>
    <t>OTHER</t>
  </si>
  <si>
    <t>Multiplan Corporation</t>
  </si>
  <si>
    <t>Education Dapartment</t>
  </si>
  <si>
    <t>heeralaljatchandawal@gmail.com</t>
  </si>
  <si>
    <r>
      <t xml:space="preserve">izksxzke dh lqfo/kk gsrq 2400 xzsM is 3 gksus ds dkj.k </t>
    </r>
    <r>
      <rPr>
        <sz val="14"/>
        <color theme="1"/>
        <rFont val="Calibri"/>
        <family val="2"/>
        <scheme val="minor"/>
      </rPr>
      <t xml:space="preserve">A B C </t>
    </r>
    <r>
      <rPr>
        <sz val="14"/>
        <color theme="1"/>
        <rFont val="Kruti Dev 010"/>
      </rPr>
      <t xml:space="preserve">rFkk 2800 xzsM is 2 gksu ds dkj.k </t>
    </r>
    <r>
      <rPr>
        <sz val="14"/>
        <color theme="1"/>
        <rFont val="Calibri"/>
        <family val="2"/>
        <scheme val="minor"/>
      </rPr>
      <t xml:space="preserve">A,B </t>
    </r>
    <r>
      <rPr>
        <sz val="14"/>
        <color theme="1"/>
        <rFont val="Kruti Dev 010"/>
      </rPr>
      <t xml:space="preserve">vkSj 5400 xzsM is 2 gksus dkj.k 9300&amp;36400 is csUM okyks ds fy, </t>
    </r>
    <r>
      <rPr>
        <sz val="14"/>
        <color theme="1"/>
        <rFont val="Calibri"/>
        <family val="2"/>
        <scheme val="minor"/>
      </rPr>
      <t>5400A</t>
    </r>
    <r>
      <rPr>
        <sz val="14"/>
        <color theme="1"/>
        <rFont val="Kruti Dev 010"/>
      </rPr>
      <t xml:space="preserve"> rFkk 15600&amp; 39100 is csUM okyks ds fy, </t>
    </r>
    <r>
      <rPr>
        <sz val="14"/>
        <color theme="1"/>
        <rFont val="Calibri"/>
        <family val="2"/>
        <scheme val="minor"/>
      </rPr>
      <t>5400B</t>
    </r>
    <r>
      <rPr>
        <sz val="14"/>
        <color theme="1"/>
        <rFont val="Kruti Dev 010"/>
      </rPr>
      <t xml:space="preserve"> uke fd;k x;k A vki vius xszM is vuqlkj </t>
    </r>
    <r>
      <rPr>
        <sz val="14"/>
        <color theme="1"/>
        <rFont val="Calibri"/>
        <family val="2"/>
        <scheme val="minor"/>
      </rPr>
      <t xml:space="preserve">Cell E9 </t>
    </r>
    <r>
      <rPr>
        <sz val="14"/>
        <color theme="1"/>
        <rFont val="Kruti Dev 010"/>
      </rPr>
      <t>esa cVu ls lysDV djsAA</t>
    </r>
  </si>
  <si>
    <t>lgk;d ys[kkf/kdkjh&amp;1 dk;kZy;</t>
  </si>
  <si>
    <t xml:space="preserve">to the previsions contained in the Rules , as detected subsequently, any excess payments so </t>
  </si>
  <si>
    <t>For substantive / officiating Post :</t>
  </si>
  <si>
    <t>Date Of Last Increment in the running Pay Band &amp; Grade Pay</t>
  </si>
  <si>
    <t>Date from which Rajasthan Civil Services (Revised Pay) rules., 2017 opted (permissible as per rules)</t>
  </si>
  <si>
    <t>Amount arrived at by Multiplying basic Pay as. at SI No. 5(A) by 2.57 (rounded in RS)</t>
  </si>
  <si>
    <r>
      <t xml:space="preserve">Personal Pay under rules 11(6) Ie difference of item (i)-(ii)  </t>
    </r>
    <r>
      <rPr>
        <b/>
        <sz val="11"/>
        <color theme="1"/>
        <rFont val="Calibri"/>
        <family val="2"/>
        <scheme val="minor"/>
      </rPr>
      <t>(To be absorbed in Future incresses in Pay)</t>
    </r>
  </si>
  <si>
    <t>(A/B/C/) Under -</t>
  </si>
  <si>
    <r>
      <t xml:space="preserve">Fix Pay /Regular Pay </t>
    </r>
    <r>
      <rPr>
        <b/>
        <sz val="16"/>
        <color theme="9" tint="0.39997558519241921"/>
        <rFont val="Wingdings"/>
        <charset val="2"/>
      </rPr>
      <t>F</t>
    </r>
  </si>
  <si>
    <t>Regular Pay</t>
  </si>
  <si>
    <t>Fix Pay</t>
  </si>
  <si>
    <r>
      <rPr>
        <sz val="12"/>
        <color theme="1"/>
        <rFont val="Kruti Dev 010"/>
      </rPr>
      <t xml:space="preserve">       jkT; ljdkj dh vf/klwpuk</t>
    </r>
    <r>
      <rPr>
        <sz val="12"/>
        <color theme="1"/>
        <rFont val="DevLys 010"/>
      </rPr>
      <t xml:space="preserve"> </t>
    </r>
    <r>
      <rPr>
        <sz val="12"/>
        <color theme="1"/>
        <rFont val="Calibri"/>
        <family val="2"/>
        <scheme val="minor"/>
      </rPr>
      <t>No.F.15(1)FD/Rules/2017 Jaipur Date-30.10.2017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Kruti Dev 010"/>
      </rPr>
      <t xml:space="preserve">dh vuqikyuk es Jheku </t>
    </r>
  </si>
  <si>
    <t>Jh dks"kkf/kdkjh @ mi dks"kkf/kdkjh &amp;</t>
  </si>
  <si>
    <r>
      <t>;g izksxzke lHkh foHkkx ds fy, mi;ksxh gSa A ftldk osrueku iS cS.M ¼</t>
    </r>
    <r>
      <rPr>
        <b/>
        <sz val="14"/>
        <rFont val="Calibri"/>
        <family val="2"/>
        <scheme val="minor"/>
      </rPr>
      <t>PB-1 , PB-2, PB-3 &amp; PB-4    5200-20200 ,  9300 - 34800 , 15600-39100 &amp;  37400-6700</t>
    </r>
    <r>
      <rPr>
        <b/>
        <sz val="14"/>
        <rFont val="Kruti Dev 010"/>
      </rPr>
      <t>½ rFkk lHkh xzsM is ds fy, rS;kj fd;k x;k gSaAeSfV~zDl ds vuqlkj rS;kj fd;k x;k gSaA bl izksaxzke dks cukus esa iw.kZ lko/kkuh cjrh xbZ gSaA fQj Hkh vius foHkkx vkSj for foHkkx ds fu;eksa dks vo'; tkWp ysosA fdlh Hkh izdkj =qfV ds fy, izksxzke esdj ftEesnkj ugh gSaA D;ksfd ;g dsoy vki yksxksa dh lgk;rk ds fy, gSa u fd dksbZ O;olkf;d dk;Z gsrqA vxj dksbZ =qfV gks rks vki t:j lq&gt;ko nsos rkfd blesa lq/kkj dj fn;k tk;sxkA rkfd T;knk ls T;knk f'k{kd lkfFk;ksa vkSj lHkh foHkkx ds dkfeZdksa dh lgk;rk dh tk ldsA dsoy bruk gh bl izksxzke dk /;s; gSA</t>
    </r>
  </si>
  <si>
    <t>Posting Place :-</t>
  </si>
  <si>
    <t>Washing All.</t>
  </si>
  <si>
    <t>Physical Allowace</t>
  </si>
  <si>
    <t>Physical All.</t>
  </si>
  <si>
    <t>OTHER All.</t>
  </si>
  <si>
    <t>HEERA LAL JAT</t>
  </si>
  <si>
    <t>G.U.P.S. POTALIYA</t>
  </si>
  <si>
    <t>PALI</t>
  </si>
  <si>
    <t>NAHAR SINGH RATHORE</t>
  </si>
  <si>
    <t>Block Elemantry Education Office , Panchyat Samiti- Sojat City (pali)</t>
  </si>
  <si>
    <t>as above accordance with the</t>
  </si>
  <si>
    <t>Rajasthan Civil services ( Revised Pay) Rule 2017</t>
  </si>
  <si>
    <t>(a)      Name of Department :-</t>
  </si>
  <si>
    <t>(b)               Name of Service :-</t>
  </si>
  <si>
    <t>An undertaking has been obtained from the employee to refund overpayments if any , which may</t>
  </si>
  <si>
    <t xml:space="preserve">subsequently detected </t>
  </si>
  <si>
    <t xml:space="preserve">Head of office / Department </t>
  </si>
  <si>
    <t xml:space="preserve">Employee Concern sh/Smt./mrs. </t>
  </si>
  <si>
    <t>Pay in the Level in the pay matrix has been fixed Rs -</t>
  </si>
</sst>
</file>

<file path=xl/styles.xml><?xml version="1.0" encoding="utf-8"?>
<styleSheet xmlns="http://schemas.openxmlformats.org/spreadsheetml/2006/main">
  <numFmts count="2">
    <numFmt numFmtId="164" formatCode="###0;###0"/>
    <numFmt numFmtId="165" formatCode="[$-409]d/mmm/yyyy;@"/>
  </numFmts>
  <fonts count="8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Wingdings"/>
      <charset val="2"/>
    </font>
    <font>
      <b/>
      <sz val="16"/>
      <color theme="1"/>
      <name val="Wingdings"/>
      <charset val="2"/>
    </font>
    <font>
      <b/>
      <sz val="14"/>
      <color theme="9" tint="0.39997558519241921"/>
      <name val="Calibri"/>
      <family val="2"/>
      <scheme val="minor"/>
    </font>
    <font>
      <b/>
      <sz val="18"/>
      <color theme="9" tint="0.39997558519241921"/>
      <name val="Wingdings"/>
      <charset val="2"/>
    </font>
    <font>
      <b/>
      <sz val="14"/>
      <color rgb="FFFF0000"/>
      <name val="Kruti Dev 010"/>
    </font>
    <font>
      <b/>
      <sz val="14"/>
      <color rgb="FFFF0000"/>
      <name val="Wingdings"/>
      <charset val="2"/>
    </font>
    <font>
      <b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name val="Kruti Dev 010"/>
    </font>
    <font>
      <b/>
      <sz val="14"/>
      <name val="Calibri"/>
      <family val="2"/>
      <scheme val="minor"/>
    </font>
    <font>
      <b/>
      <sz val="14"/>
      <color theme="0"/>
      <name val="Kruti Dev 010"/>
    </font>
    <font>
      <b/>
      <sz val="22"/>
      <color rgb="FF7030A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0070C0"/>
      <name val="Calibri"/>
      <family val="2"/>
    </font>
    <font>
      <b/>
      <sz val="22"/>
      <color rgb="FF0070C0"/>
      <name val="Wingdings"/>
      <charset val="2"/>
    </font>
    <font>
      <b/>
      <sz val="22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0"/>
      <name val="Kruti Dev 010"/>
    </font>
    <font>
      <b/>
      <sz val="12"/>
      <color theme="0"/>
      <name val="Calibri"/>
      <family val="2"/>
      <scheme val="minor"/>
    </font>
    <font>
      <sz val="9"/>
      <color rgb="FF000000"/>
      <name val="Calibri"/>
    </font>
    <font>
      <sz val="9"/>
      <color rgb="FF3A2F42"/>
      <name val="Calibri"/>
    </font>
    <font>
      <sz val="9"/>
      <color rgb="FF361634"/>
      <name val="Calibri"/>
    </font>
    <font>
      <sz val="9"/>
      <name val="Calibri"/>
    </font>
    <font>
      <sz val="9"/>
      <color rgb="FF5B5264"/>
      <name val="Calibri"/>
    </font>
    <font>
      <sz val="8"/>
      <color rgb="FF000000"/>
      <name val="Calibri"/>
    </font>
    <font>
      <sz val="9"/>
      <color rgb="FF494256"/>
      <name val="Calibri"/>
    </font>
    <font>
      <sz val="9"/>
      <color rgb="FF696277"/>
      <name val="Calibri"/>
    </font>
    <font>
      <sz val="9"/>
      <name val="Calibri"/>
      <family val="2"/>
    </font>
    <font>
      <sz val="9"/>
      <color rgb="FF5B5264"/>
      <name val="Calibri"/>
      <family val="2"/>
    </font>
    <font>
      <i/>
      <sz val="9"/>
      <color rgb="FF5B5264"/>
      <name val="Calibri"/>
      <family val="2"/>
    </font>
    <font>
      <sz val="9"/>
      <color rgb="FF696277"/>
      <name val="Calibri"/>
      <family val="2"/>
    </font>
    <font>
      <sz val="9"/>
      <color rgb="FF494256"/>
      <name val="Calibri"/>
      <family val="2"/>
    </font>
    <font>
      <sz val="9"/>
      <color rgb="FF361634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9"/>
      <color rgb="FF3A2F42"/>
      <name val="Calibri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Kruti Dev 010"/>
    </font>
    <font>
      <b/>
      <sz val="14"/>
      <color rgb="FFFFFF00"/>
      <name val="Calibri"/>
      <family val="2"/>
      <scheme val="minor"/>
    </font>
    <font>
      <b/>
      <sz val="14"/>
      <color rgb="FFFFFF00"/>
      <name val="Wingdings"/>
      <charset val="2"/>
    </font>
    <font>
      <sz val="11"/>
      <color theme="1"/>
      <name val="Arial"/>
      <family val="2"/>
    </font>
    <font>
      <b/>
      <u/>
      <sz val="14"/>
      <color theme="1"/>
      <name val="DevLys 010"/>
    </font>
    <font>
      <sz val="14"/>
      <color theme="1"/>
      <name val="DevLys 010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DevLys 010"/>
    </font>
    <font>
      <sz val="12"/>
      <color theme="1"/>
      <name val="Arial"/>
      <family val="2"/>
    </font>
    <font>
      <sz val="12"/>
      <color theme="1"/>
      <name val="Kruti Dev 010"/>
    </font>
    <font>
      <b/>
      <sz val="12"/>
      <color theme="1"/>
      <name val="Kruti Dev 010"/>
    </font>
    <font>
      <b/>
      <sz val="14"/>
      <color theme="1"/>
      <name val="Kruti Dev 010"/>
    </font>
    <font>
      <b/>
      <u/>
      <sz val="14"/>
      <color theme="1"/>
      <name val="Kruti Dev 010"/>
    </font>
    <font>
      <sz val="10"/>
      <color theme="1"/>
      <name val="Kruti Dev 010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4"/>
      <color theme="1"/>
      <name val="Calibri"/>
      <family val="2"/>
    </font>
    <font>
      <b/>
      <sz val="14"/>
      <color theme="9" tint="0.59999389629810485"/>
      <name val="Kruti Dev 010"/>
    </font>
    <font>
      <b/>
      <i/>
      <u/>
      <sz val="14"/>
      <color theme="1"/>
      <name val="Kruti Dev 010"/>
    </font>
    <font>
      <b/>
      <i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6"/>
      <color theme="9" tint="-0.499984740745262"/>
      <name val="Calibri"/>
      <family val="2"/>
    </font>
    <font>
      <b/>
      <u/>
      <sz val="16"/>
      <color theme="9" tint="-0.499984740745262"/>
      <name val="Calibri"/>
      <family val="2"/>
      <scheme val="minor"/>
    </font>
    <font>
      <b/>
      <sz val="16"/>
      <color theme="9" tint="0.39997558519241921"/>
      <name val="Wingdings"/>
      <charset val="2"/>
    </font>
    <font>
      <b/>
      <sz val="14"/>
      <color theme="9" tint="0.39997558519241921"/>
      <name val="Kruti Dev 010"/>
    </font>
    <font>
      <b/>
      <i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.5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</fills>
  <borders count="53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505050"/>
      </bottom>
      <diagonal/>
    </border>
    <border>
      <left/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9" tint="-0.249977111117893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2" fillId="0" borderId="0" applyNumberFormat="0" applyFill="0" applyBorder="0" applyAlignment="0" applyProtection="0">
      <alignment vertical="top"/>
      <protection locked="0"/>
    </xf>
  </cellStyleXfs>
  <cellXfs count="338">
    <xf numFmtId="0" fontId="0" fillId="0" borderId="0" xfId="0"/>
    <xf numFmtId="0" fontId="0" fillId="0" borderId="0" xfId="0" applyProtection="1"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7" borderId="0" xfId="0" applyFill="1" applyProtection="1"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3" borderId="24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6" fillId="3" borderId="1" xfId="0" applyFont="1" applyFill="1" applyBorder="1" applyProtection="1">
      <protection hidden="1"/>
    </xf>
    <xf numFmtId="0" fontId="3" fillId="3" borderId="24" xfId="0" applyFont="1" applyFill="1" applyBorder="1" applyProtection="1">
      <protection hidden="1"/>
    </xf>
    <xf numFmtId="0" fontId="6" fillId="2" borderId="25" xfId="0" applyFont="1" applyFill="1" applyBorder="1" applyProtection="1">
      <protection hidden="1"/>
    </xf>
    <xf numFmtId="0" fontId="6" fillId="2" borderId="1" xfId="0" applyFont="1" applyFill="1" applyBorder="1" applyProtection="1">
      <protection hidden="1"/>
    </xf>
    <xf numFmtId="0" fontId="2" fillId="3" borderId="1" xfId="0" applyFont="1" applyFill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25" xfId="0" applyFont="1" applyFill="1" applyBorder="1" applyProtection="1">
      <protection hidden="1"/>
    </xf>
    <xf numFmtId="0" fontId="6" fillId="3" borderId="1" xfId="0" applyFont="1" applyFill="1" applyBorder="1" applyAlignment="1" applyProtection="1">
      <alignment horizontal="right"/>
      <protection hidden="1"/>
    </xf>
    <xf numFmtId="0" fontId="6" fillId="2" borderId="25" xfId="0" applyFont="1" applyFill="1" applyBorder="1" applyAlignment="1" applyProtection="1">
      <alignment horizontal="right"/>
      <protection hidden="1"/>
    </xf>
    <xf numFmtId="0" fontId="3" fillId="2" borderId="25" xfId="0" applyFont="1" applyFill="1" applyBorder="1" applyProtection="1">
      <protection hidden="1"/>
    </xf>
    <xf numFmtId="0" fontId="2" fillId="3" borderId="24" xfId="0" applyFont="1" applyFill="1" applyBorder="1" applyProtection="1">
      <protection hidden="1"/>
    </xf>
    <xf numFmtId="0" fontId="15" fillId="2" borderId="25" xfId="0" applyFont="1" applyFill="1" applyBorder="1" applyProtection="1">
      <protection hidden="1"/>
    </xf>
    <xf numFmtId="0" fontId="0" fillId="3" borderId="24" xfId="0" applyFill="1" applyBorder="1" applyProtection="1">
      <protection hidden="1"/>
    </xf>
    <xf numFmtId="2" fontId="2" fillId="2" borderId="1" xfId="0" applyNumberFormat="1" applyFont="1" applyFill="1" applyBorder="1" applyAlignment="1" applyProtection="1">
      <alignment horizontal="left"/>
      <protection hidden="1"/>
    </xf>
    <xf numFmtId="0" fontId="0" fillId="3" borderId="28" xfId="0" applyFill="1" applyBorder="1" applyProtection="1">
      <protection hidden="1"/>
    </xf>
    <xf numFmtId="0" fontId="0" fillId="3" borderId="29" xfId="0" applyFill="1" applyBorder="1" applyProtection="1">
      <protection hidden="1"/>
    </xf>
    <xf numFmtId="0" fontId="2" fillId="2" borderId="29" xfId="0" applyFont="1" applyFill="1" applyBorder="1" applyProtection="1">
      <protection hidden="1"/>
    </xf>
    <xf numFmtId="0" fontId="0" fillId="2" borderId="29" xfId="0" applyFill="1" applyBorder="1" applyProtection="1">
      <protection hidden="1"/>
    </xf>
    <xf numFmtId="0" fontId="0" fillId="2" borderId="30" xfId="0" applyFill="1" applyBorder="1" applyProtection="1">
      <protection hidden="1"/>
    </xf>
    <xf numFmtId="0" fontId="4" fillId="7" borderId="0" xfId="0" applyFont="1" applyFill="1" applyProtection="1">
      <protection hidden="1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Protection="1">
      <protection locked="0"/>
    </xf>
    <xf numFmtId="0" fontId="6" fillId="4" borderId="24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0" fillId="0" borderId="42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2" xfId="0" applyBorder="1" applyProtection="1">
      <protection hidden="1"/>
    </xf>
    <xf numFmtId="164" fontId="29" fillId="0" borderId="43" xfId="0" applyNumberFormat="1" applyFont="1" applyFill="1" applyBorder="1" applyAlignment="1" applyProtection="1">
      <alignment horizontal="center" vertical="center" wrapText="1"/>
      <protection hidden="1"/>
    </xf>
    <xf numFmtId="164" fontId="30" fillId="0" borderId="43" xfId="0" applyNumberFormat="1" applyFont="1" applyFill="1" applyBorder="1" applyAlignment="1" applyProtection="1">
      <alignment horizontal="center" vertical="center" wrapText="1"/>
      <protection hidden="1"/>
    </xf>
    <xf numFmtId="164" fontId="31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3" xfId="0" applyFont="1" applyFill="1" applyBorder="1" applyAlignment="1" applyProtection="1">
      <alignment horizontal="center" vertical="center" wrapText="1"/>
      <protection hidden="1"/>
    </xf>
    <xf numFmtId="1" fontId="33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32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33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6" xfId="0" applyFont="1" applyFill="1" applyBorder="1" applyAlignment="1" applyProtection="1">
      <alignment horizontal="center" vertical="center"/>
      <protection hidden="1"/>
    </xf>
    <xf numFmtId="1" fontId="33" fillId="0" borderId="45" xfId="0" applyNumberFormat="1" applyFont="1" applyFill="1" applyBorder="1" applyAlignment="1" applyProtection="1">
      <alignment horizontal="center" vertical="center" wrapText="1"/>
      <protection hidden="1"/>
    </xf>
    <xf numFmtId="1" fontId="35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32" fillId="0" borderId="44" xfId="0" applyNumberFormat="1" applyFont="1" applyFill="1" applyBorder="1" applyAlignment="1" applyProtection="1">
      <alignment horizontal="center" vertical="center" wrapText="1"/>
      <protection hidden="1"/>
    </xf>
    <xf numFmtId="1" fontId="32" fillId="0" borderId="45" xfId="0" applyNumberFormat="1" applyFont="1" applyFill="1" applyBorder="1" applyAlignment="1" applyProtection="1">
      <alignment horizontal="center" vertical="center" wrapText="1"/>
      <protection hidden="1"/>
    </xf>
    <xf numFmtId="1" fontId="35" fillId="0" borderId="44" xfId="0" applyNumberFormat="1" applyFont="1" applyFill="1" applyBorder="1" applyAlignment="1" applyProtection="1">
      <alignment horizontal="center" vertical="center" wrapText="1"/>
      <protection hidden="1"/>
    </xf>
    <xf numFmtId="1" fontId="35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1" fontId="36" fillId="0" borderId="43" xfId="0" applyNumberFormat="1" applyFont="1" applyFill="1" applyBorder="1" applyAlignment="1" applyProtection="1">
      <alignment horizontal="center" vertical="center" wrapText="1"/>
      <protection hidden="1"/>
    </xf>
    <xf numFmtId="164" fontId="35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31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29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26" fillId="7" borderId="0" xfId="0" applyFont="1" applyFill="1" applyBorder="1" applyAlignment="1" applyProtection="1">
      <alignment horizontal="center" vertical="center"/>
      <protection hidden="1"/>
    </xf>
    <xf numFmtId="0" fontId="37" fillId="0" borderId="43" xfId="0" applyFont="1" applyFill="1" applyBorder="1" applyAlignment="1" applyProtection="1">
      <alignment horizontal="center" vertical="center"/>
      <protection hidden="1"/>
    </xf>
    <xf numFmtId="0" fontId="37" fillId="0" borderId="43" xfId="0" applyFont="1" applyFill="1" applyBorder="1" applyAlignment="1" applyProtection="1">
      <alignment horizontal="center" vertical="center" wrapText="1"/>
      <protection hidden="1"/>
    </xf>
    <xf numFmtId="1" fontId="37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38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39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40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41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0" fillId="9" borderId="0" xfId="0" applyFill="1" applyAlignment="1" applyProtection="1">
      <alignment horizontal="center" vertical="center"/>
      <protection hidden="1"/>
    </xf>
    <xf numFmtId="1" fontId="37" fillId="0" borderId="44" xfId="0" applyNumberFormat="1" applyFont="1" applyFill="1" applyBorder="1" applyAlignment="1" applyProtection="1">
      <alignment horizontal="center" vertical="center" wrapText="1"/>
      <protection hidden="1"/>
    </xf>
    <xf numFmtId="1" fontId="38" fillId="0" borderId="44" xfId="0" applyNumberFormat="1" applyFont="1" applyFill="1" applyBorder="1" applyAlignment="1" applyProtection="1">
      <alignment horizontal="center" vertical="center" wrapText="1"/>
      <protection hidden="1"/>
    </xf>
    <xf numFmtId="1" fontId="41" fillId="0" borderId="44" xfId="0" applyNumberFormat="1" applyFont="1" applyFill="1" applyBorder="1" applyAlignment="1" applyProtection="1">
      <alignment horizontal="center" vertical="center" wrapText="1"/>
      <protection hidden="1"/>
    </xf>
    <xf numFmtId="1" fontId="42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hidden="1"/>
    </xf>
    <xf numFmtId="0" fontId="0" fillId="2" borderId="47" xfId="0" applyFill="1" applyBorder="1" applyProtection="1">
      <protection hidden="1"/>
    </xf>
    <xf numFmtId="0" fontId="6" fillId="4" borderId="6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43" fillId="3" borderId="1" xfId="0" applyFont="1" applyFill="1" applyBorder="1" applyProtection="1">
      <protection hidden="1"/>
    </xf>
    <xf numFmtId="0" fontId="44" fillId="3" borderId="1" xfId="0" applyFont="1" applyFill="1" applyBorder="1" applyProtection="1">
      <protection hidden="1"/>
    </xf>
    <xf numFmtId="0" fontId="45" fillId="3" borderId="1" xfId="0" applyFont="1" applyFill="1" applyBorder="1" applyProtection="1">
      <protection hidden="1"/>
    </xf>
    <xf numFmtId="0" fontId="0" fillId="7" borderId="0" xfId="0" applyFill="1" applyBorder="1" applyProtection="1">
      <protection hidden="1"/>
    </xf>
    <xf numFmtId="164" fontId="41" fillId="0" borderId="43" xfId="0" applyNumberFormat="1" applyFont="1" applyFill="1" applyBorder="1" applyAlignment="1" applyProtection="1">
      <alignment horizontal="center" vertical="center" wrapText="1"/>
      <protection hidden="1"/>
    </xf>
    <xf numFmtId="164" fontId="46" fillId="0" borderId="43" xfId="0" applyNumberFormat="1" applyFont="1" applyFill="1" applyBorder="1" applyAlignment="1" applyProtection="1">
      <alignment horizontal="center" vertical="center" wrapText="1"/>
      <protection hidden="1"/>
    </xf>
    <xf numFmtId="164" fontId="42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8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50" xfId="0" applyBorder="1" applyProtection="1"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51" xfId="0" applyBorder="1" applyProtection="1">
      <protection hidden="1"/>
    </xf>
    <xf numFmtId="0" fontId="0" fillId="0" borderId="40" xfId="0" applyBorder="1" applyProtection="1">
      <protection hidden="1"/>
    </xf>
    <xf numFmtId="0" fontId="0" fillId="0" borderId="37" xfId="0" applyBorder="1" applyProtection="1">
      <protection hidden="1"/>
    </xf>
    <xf numFmtId="0" fontId="0" fillId="0" borderId="41" xfId="0" applyBorder="1" applyProtection="1">
      <protection hidden="1"/>
    </xf>
    <xf numFmtId="0" fontId="14" fillId="7" borderId="0" xfId="0" applyFont="1" applyFill="1" applyBorder="1" applyAlignment="1" applyProtection="1">
      <alignment horizontal="center" vertical="center"/>
      <protection hidden="1"/>
    </xf>
    <xf numFmtId="0" fontId="6" fillId="9" borderId="1" xfId="0" applyFont="1" applyFill="1" applyBorder="1" applyProtection="1">
      <protection locked="0"/>
    </xf>
    <xf numFmtId="0" fontId="50" fillId="7" borderId="0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right" vertical="center"/>
      <protection hidden="1"/>
    </xf>
    <xf numFmtId="1" fontId="2" fillId="2" borderId="29" xfId="0" applyNumberFormat="1" applyFont="1" applyFill="1" applyBorder="1" applyAlignment="1" applyProtection="1">
      <alignment horizontal="center" vertical="center"/>
      <protection hidden="1"/>
    </xf>
    <xf numFmtId="0" fontId="52" fillId="0" borderId="0" xfId="0" applyFont="1"/>
    <xf numFmtId="0" fontId="27" fillId="5" borderId="0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right" vertical="center"/>
      <protection hidden="1"/>
    </xf>
    <xf numFmtId="0" fontId="59" fillId="0" borderId="0" xfId="0" applyFont="1" applyProtection="1">
      <protection hidden="1"/>
    </xf>
    <xf numFmtId="0" fontId="54" fillId="0" borderId="0" xfId="0" applyFont="1" applyProtection="1">
      <protection hidden="1"/>
    </xf>
    <xf numFmtId="0" fontId="53" fillId="0" borderId="0" xfId="0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center" vertical="top"/>
      <protection hidden="1"/>
    </xf>
    <xf numFmtId="0" fontId="49" fillId="0" borderId="0" xfId="0" applyFont="1" applyAlignment="1" applyProtection="1">
      <alignment vertical="top"/>
      <protection hidden="1"/>
    </xf>
    <xf numFmtId="0" fontId="54" fillId="0" borderId="0" xfId="0" applyFont="1" applyAlignment="1" applyProtection="1">
      <alignment vertical="top"/>
      <protection hidden="1"/>
    </xf>
    <xf numFmtId="0" fontId="59" fillId="0" borderId="13" xfId="0" applyFont="1" applyBorder="1" applyAlignment="1" applyProtection="1">
      <alignment vertical="top"/>
      <protection hidden="1"/>
    </xf>
    <xf numFmtId="0" fontId="49" fillId="0" borderId="6" xfId="0" applyFont="1" applyBorder="1" applyAlignment="1" applyProtection="1">
      <alignment horizontal="center" vertical="center" wrapText="1"/>
      <protection hidden="1"/>
    </xf>
    <xf numFmtId="0" fontId="49" fillId="4" borderId="6" xfId="0" applyFont="1" applyFill="1" applyBorder="1" applyAlignment="1" applyProtection="1">
      <alignment horizontal="center" vertical="center" wrapText="1"/>
      <protection hidden="1"/>
    </xf>
    <xf numFmtId="0" fontId="49" fillId="0" borderId="48" xfId="0" applyFont="1" applyBorder="1" applyAlignment="1" applyProtection="1">
      <alignment horizontal="center" vertical="center" wrapText="1"/>
      <protection hidden="1"/>
    </xf>
    <xf numFmtId="0" fontId="55" fillId="0" borderId="6" xfId="0" applyFont="1" applyBorder="1" applyAlignment="1" applyProtection="1">
      <alignment horizontal="center" vertical="center" wrapText="1"/>
      <protection hidden="1"/>
    </xf>
    <xf numFmtId="0" fontId="49" fillId="0" borderId="6" xfId="0" applyFont="1" applyBorder="1" applyAlignment="1" applyProtection="1">
      <alignment horizontal="center" vertical="center"/>
      <protection hidden="1"/>
    </xf>
    <xf numFmtId="14" fontId="65" fillId="0" borderId="6" xfId="0" applyNumberFormat="1" applyFont="1" applyBorder="1" applyAlignment="1" applyProtection="1">
      <alignment horizontal="center" vertical="center"/>
      <protection hidden="1"/>
    </xf>
    <xf numFmtId="1" fontId="1" fillId="0" borderId="6" xfId="0" applyNumberFormat="1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14" fontId="64" fillId="0" borderId="6" xfId="0" applyNumberFormat="1" applyFont="1" applyBorder="1" applyAlignment="1" applyProtection="1">
      <alignment horizontal="center" vertical="center"/>
      <protection hidden="1"/>
    </xf>
    <xf numFmtId="0" fontId="54" fillId="0" borderId="0" xfId="0" applyFont="1" applyAlignment="1" applyProtection="1">
      <protection hidden="1"/>
    </xf>
    <xf numFmtId="0" fontId="49" fillId="0" borderId="0" xfId="0" applyFont="1" applyProtection="1">
      <protection hidden="1"/>
    </xf>
    <xf numFmtId="0" fontId="54" fillId="0" borderId="0" xfId="0" applyFont="1" applyAlignment="1" applyProtection="1">
      <alignment horizontal="left" vertical="top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63" fillId="0" borderId="0" xfId="0" applyFont="1" applyProtection="1">
      <protection hidden="1"/>
    </xf>
    <xf numFmtId="0" fontId="54" fillId="0" borderId="0" xfId="0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top"/>
      <protection locked="0"/>
    </xf>
    <xf numFmtId="14" fontId="65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66" fillId="4" borderId="6" xfId="0" applyFont="1" applyFill="1" applyBorder="1" applyAlignment="1" applyProtection="1">
      <alignment horizontal="center" vertical="center"/>
      <protection hidden="1"/>
    </xf>
    <xf numFmtId="14" fontId="0" fillId="4" borderId="0" xfId="0" applyNumberFormat="1" applyFont="1" applyFill="1" applyBorder="1" applyAlignment="1" applyProtection="1">
      <alignment horizontal="left" vertical="center"/>
      <protection locked="0"/>
    </xf>
    <xf numFmtId="0" fontId="50" fillId="7" borderId="0" xfId="0" applyFont="1" applyFill="1" applyBorder="1" applyAlignment="1" applyProtection="1">
      <alignment horizontal="right" vertical="center"/>
      <protection hidden="1"/>
    </xf>
    <xf numFmtId="0" fontId="9" fillId="7" borderId="18" xfId="0" applyFont="1" applyFill="1" applyBorder="1" applyAlignment="1" applyProtection="1">
      <alignment horizontal="right" wrapText="1"/>
      <protection hidden="1"/>
    </xf>
    <xf numFmtId="0" fontId="0" fillId="0" borderId="0" xfId="0" applyAlignment="1" applyProtection="1">
      <alignment horizontal="right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Alignment="1" applyProtection="1">
      <alignment horizontal="center" vertical="top"/>
      <protection locked="0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hidden="1"/>
    </xf>
    <xf numFmtId="0" fontId="68" fillId="7" borderId="7" xfId="0" applyFont="1" applyFill="1" applyBorder="1" applyAlignment="1" applyProtection="1">
      <alignment horizontal="right" vertical="center"/>
      <protection hidden="1"/>
    </xf>
    <xf numFmtId="0" fontId="76" fillId="7" borderId="10" xfId="0" applyFont="1" applyFill="1" applyBorder="1" applyAlignment="1" applyProtection="1">
      <alignment horizontal="right" vertical="center"/>
      <protection hidden="1"/>
    </xf>
    <xf numFmtId="1" fontId="5" fillId="0" borderId="6" xfId="0" applyNumberFormat="1" applyFont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0" fillId="5" borderId="46" xfId="0" applyFill="1" applyBorder="1" applyAlignment="1" applyProtection="1">
      <alignment horizontal="center"/>
      <protection hidden="1"/>
    </xf>
    <xf numFmtId="0" fontId="0" fillId="3" borderId="46" xfId="0" applyFill="1" applyBorder="1" applyAlignment="1" applyProtection="1">
      <alignment horizontal="center"/>
      <protection hidden="1"/>
    </xf>
    <xf numFmtId="0" fontId="9" fillId="7" borderId="18" xfId="0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Border="1" applyAlignment="1" applyProtection="1">
      <alignment horizontal="center" vertical="center"/>
      <protection hidden="1"/>
    </xf>
    <xf numFmtId="0" fontId="50" fillId="7" borderId="0" xfId="0" applyFont="1" applyFill="1" applyBorder="1" applyAlignment="1" applyProtection="1">
      <alignment horizontal="center" vertical="center" wrapText="1"/>
      <protection hidden="1"/>
    </xf>
    <xf numFmtId="0" fontId="13" fillId="7" borderId="7" xfId="0" applyFont="1" applyFill="1" applyBorder="1" applyAlignment="1" applyProtection="1">
      <alignment horizontal="center" vertical="center" wrapText="1"/>
      <protection hidden="1"/>
    </xf>
    <xf numFmtId="0" fontId="13" fillId="7" borderId="0" xfId="0" applyFont="1" applyFill="1" applyBorder="1" applyAlignment="1" applyProtection="1">
      <alignment horizontal="center" vertical="center" wrapText="1"/>
      <protection hidden="1"/>
    </xf>
    <xf numFmtId="0" fontId="0" fillId="8" borderId="46" xfId="0" applyFill="1" applyBorder="1" applyAlignment="1" applyProtection="1">
      <alignment horizontal="center"/>
      <protection hidden="1"/>
    </xf>
    <xf numFmtId="0" fontId="23" fillId="4" borderId="34" xfId="0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Border="1" applyAlignment="1" applyProtection="1">
      <alignment horizontal="center" vertical="center"/>
      <protection hidden="1"/>
    </xf>
    <xf numFmtId="0" fontId="25" fillId="4" borderId="35" xfId="0" applyFont="1" applyFill="1" applyBorder="1" applyAlignment="1" applyProtection="1">
      <alignment horizontal="center" vertical="center"/>
      <protection hidden="1"/>
    </xf>
    <xf numFmtId="0" fontId="25" fillId="4" borderId="34" xfId="0" applyFont="1" applyFill="1" applyBorder="1" applyAlignment="1" applyProtection="1">
      <alignment horizontal="center" vertical="center"/>
      <protection hidden="1"/>
    </xf>
    <xf numFmtId="0" fontId="73" fillId="4" borderId="34" xfId="1" applyFont="1" applyFill="1" applyBorder="1" applyAlignment="1" applyProtection="1">
      <alignment horizontal="center" vertical="center"/>
      <protection hidden="1"/>
    </xf>
    <xf numFmtId="0" fontId="74" fillId="4" borderId="0" xfId="0" applyFont="1" applyFill="1" applyBorder="1" applyAlignment="1" applyProtection="1">
      <alignment horizontal="center" vertical="center"/>
      <protection hidden="1"/>
    </xf>
    <xf numFmtId="0" fontId="74" fillId="4" borderId="35" xfId="0" applyFont="1" applyFill="1" applyBorder="1" applyAlignment="1" applyProtection="1">
      <alignment horizontal="center" vertical="center"/>
      <protection hidden="1"/>
    </xf>
    <xf numFmtId="0" fontId="74" fillId="4" borderId="36" xfId="0" applyFont="1" applyFill="1" applyBorder="1" applyAlignment="1" applyProtection="1">
      <alignment horizontal="center" vertical="center"/>
      <protection hidden="1"/>
    </xf>
    <xf numFmtId="0" fontId="74" fillId="4" borderId="37" xfId="0" applyFont="1" applyFill="1" applyBorder="1" applyAlignment="1" applyProtection="1">
      <alignment horizontal="center" vertical="center"/>
      <protection hidden="1"/>
    </xf>
    <xf numFmtId="0" fontId="74" fillId="4" borderId="38" xfId="0" applyFont="1" applyFill="1" applyBorder="1" applyAlignment="1" applyProtection="1">
      <alignment horizontal="center" vertical="center"/>
      <protection hidden="1"/>
    </xf>
    <xf numFmtId="0" fontId="9" fillId="7" borderId="18" xfId="0" applyFont="1" applyFill="1" applyBorder="1" applyAlignment="1" applyProtection="1">
      <alignment horizontal="center" vertical="center" wrapText="1"/>
      <protection hidden="1"/>
    </xf>
    <xf numFmtId="0" fontId="9" fillId="7" borderId="0" xfId="0" applyFont="1" applyFill="1" applyBorder="1" applyAlignment="1" applyProtection="1">
      <alignment horizontal="center" vertical="center" wrapText="1"/>
      <protection hidden="1"/>
    </xf>
    <xf numFmtId="0" fontId="50" fillId="7" borderId="0" xfId="0" applyFont="1" applyFill="1" applyBorder="1" applyAlignment="1" applyProtection="1">
      <alignment horizontal="right" vertical="center"/>
      <protection hidden="1"/>
    </xf>
    <xf numFmtId="0" fontId="49" fillId="10" borderId="0" xfId="0" applyFont="1" applyFill="1" applyAlignment="1" applyProtection="1">
      <alignment horizontal="left" vertical="center" wrapText="1"/>
      <protection hidden="1"/>
    </xf>
    <xf numFmtId="0" fontId="27" fillId="5" borderId="14" xfId="0" applyFont="1" applyFill="1" applyBorder="1" applyAlignment="1" applyProtection="1">
      <alignment horizontal="center" vertical="center" wrapText="1"/>
      <protection hidden="1"/>
    </xf>
    <xf numFmtId="0" fontId="27" fillId="5" borderId="15" xfId="0" applyFont="1" applyFill="1" applyBorder="1" applyAlignment="1" applyProtection="1">
      <alignment horizontal="center" vertical="center" wrapText="1"/>
      <protection hidden="1"/>
    </xf>
    <xf numFmtId="0" fontId="27" fillId="5" borderId="39" xfId="0" applyFont="1" applyFill="1" applyBorder="1" applyAlignment="1" applyProtection="1">
      <alignment horizontal="center" vertical="center" wrapText="1"/>
      <protection hidden="1"/>
    </xf>
    <xf numFmtId="0" fontId="27" fillId="5" borderId="40" xfId="0" applyFont="1" applyFill="1" applyBorder="1" applyAlignment="1" applyProtection="1">
      <alignment horizontal="center" vertical="center" wrapText="1"/>
      <protection hidden="1"/>
    </xf>
    <xf numFmtId="0" fontId="27" fillId="5" borderId="37" xfId="0" applyFont="1" applyFill="1" applyBorder="1" applyAlignment="1" applyProtection="1">
      <alignment horizontal="center" vertical="center" wrapText="1"/>
      <protection hidden="1"/>
    </xf>
    <xf numFmtId="0" fontId="27" fillId="5" borderId="41" xfId="0" applyFont="1" applyFill="1" applyBorder="1" applyAlignment="1" applyProtection="1">
      <alignment horizontal="center" vertical="center" wrapText="1"/>
      <protection hidden="1"/>
    </xf>
    <xf numFmtId="0" fontId="19" fillId="4" borderId="31" xfId="0" applyFont="1" applyFill="1" applyBorder="1" applyAlignment="1" applyProtection="1">
      <alignment horizontal="center" vertical="center"/>
      <protection hidden="1"/>
    </xf>
    <xf numFmtId="0" fontId="19" fillId="4" borderId="32" xfId="0" applyFont="1" applyFill="1" applyBorder="1" applyAlignment="1" applyProtection="1">
      <alignment horizontal="center" vertical="center"/>
      <protection hidden="1"/>
    </xf>
    <xf numFmtId="0" fontId="19" fillId="4" borderId="33" xfId="0" applyFont="1" applyFill="1" applyBorder="1" applyAlignment="1" applyProtection="1">
      <alignment horizontal="center" vertical="center"/>
      <protection hidden="1"/>
    </xf>
    <xf numFmtId="0" fontId="19" fillId="4" borderId="34" xfId="0" applyFont="1" applyFill="1" applyBorder="1" applyAlignment="1" applyProtection="1">
      <alignment horizontal="center" vertical="center"/>
      <protection hidden="1"/>
    </xf>
    <xf numFmtId="0" fontId="19" fillId="4" borderId="0" xfId="0" applyFont="1" applyFill="1" applyBorder="1" applyAlignment="1" applyProtection="1">
      <alignment horizontal="center" vertical="center"/>
      <protection hidden="1"/>
    </xf>
    <xf numFmtId="0" fontId="19" fillId="4" borderId="35" xfId="0" applyFont="1" applyFill="1" applyBorder="1" applyAlignment="1" applyProtection="1">
      <alignment horizontal="center" vertical="center"/>
      <protection hidden="1"/>
    </xf>
    <xf numFmtId="0" fontId="20" fillId="4" borderId="34" xfId="0" applyFont="1" applyFill="1" applyBorder="1" applyAlignment="1" applyProtection="1">
      <alignment horizontal="center" vertical="center"/>
      <protection hidden="1"/>
    </xf>
    <xf numFmtId="0" fontId="20" fillId="4" borderId="0" xfId="0" applyFont="1" applyFill="1" applyBorder="1" applyAlignment="1" applyProtection="1">
      <alignment horizontal="center" vertical="center"/>
      <protection hidden="1"/>
    </xf>
    <xf numFmtId="0" fontId="20" fillId="4" borderId="35" xfId="0" applyFont="1" applyFill="1" applyBorder="1" applyAlignment="1" applyProtection="1">
      <alignment horizontal="center" vertical="center"/>
      <protection hidden="1"/>
    </xf>
    <xf numFmtId="0" fontId="21" fillId="4" borderId="34" xfId="0" applyFont="1" applyFill="1" applyBorder="1" applyAlignment="1" applyProtection="1">
      <alignment horizontal="center" vertical="center"/>
      <protection hidden="1"/>
    </xf>
    <xf numFmtId="0" fontId="21" fillId="4" borderId="0" xfId="0" applyFont="1" applyFill="1" applyBorder="1" applyAlignment="1" applyProtection="1">
      <alignment horizontal="center" vertical="center"/>
      <protection hidden="1"/>
    </xf>
    <xf numFmtId="0" fontId="21" fillId="4" borderId="35" xfId="0" applyFont="1" applyFill="1" applyBorder="1" applyAlignment="1" applyProtection="1">
      <alignment horizontal="center" vertical="center"/>
      <protection hidden="1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Border="1" applyAlignment="1" applyProtection="1">
      <alignment horizontal="center" vertical="center"/>
      <protection hidden="1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16" fillId="6" borderId="0" xfId="0" applyFont="1" applyFill="1" applyAlignment="1" applyProtection="1">
      <alignment horizontal="left" vertical="top" wrapText="1"/>
      <protection hidden="1"/>
    </xf>
    <xf numFmtId="0" fontId="18" fillId="7" borderId="0" xfId="0" applyFont="1" applyFill="1" applyAlignment="1" applyProtection="1">
      <alignment horizontal="center" vertical="center"/>
      <protection hidden="1"/>
    </xf>
    <xf numFmtId="0" fontId="49" fillId="12" borderId="0" xfId="0" applyFont="1" applyFill="1" applyAlignment="1" applyProtection="1">
      <alignment horizontal="left" vertical="top" wrapText="1"/>
      <protection hidden="1"/>
    </xf>
    <xf numFmtId="0" fontId="18" fillId="7" borderId="0" xfId="0" applyFont="1" applyFill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2" fillId="3" borderId="26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27" xfId="0" applyFont="1" applyFill="1" applyBorder="1" applyAlignment="1" applyProtection="1">
      <alignment horizontal="center"/>
      <protection hidden="1"/>
    </xf>
    <xf numFmtId="0" fontId="2" fillId="3" borderId="22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9" fillId="7" borderId="14" xfId="0" applyFont="1" applyFill="1" applyBorder="1" applyAlignment="1" applyProtection="1">
      <alignment horizontal="right" vertical="center"/>
      <protection hidden="1"/>
    </xf>
    <xf numFmtId="0" fontId="9" fillId="7" borderId="15" xfId="0" applyFont="1" applyFill="1" applyBorder="1" applyAlignment="1" applyProtection="1">
      <alignment horizontal="right" vertical="center"/>
      <protection hidden="1"/>
    </xf>
    <xf numFmtId="0" fontId="9" fillId="7" borderId="18" xfId="0" applyFont="1" applyFill="1" applyBorder="1" applyAlignment="1" applyProtection="1">
      <alignment horizontal="right" vertical="center"/>
      <protection hidden="1"/>
    </xf>
    <xf numFmtId="0" fontId="9" fillId="7" borderId="0" xfId="0" applyFont="1" applyFill="1" applyBorder="1" applyAlignment="1" applyProtection="1">
      <alignment horizontal="right" vertical="center"/>
      <protection hidden="1"/>
    </xf>
    <xf numFmtId="0" fontId="3" fillId="9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right" vertical="center"/>
      <protection hidden="1"/>
    </xf>
    <xf numFmtId="0" fontId="47" fillId="0" borderId="13" xfId="0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47" fillId="0" borderId="0" xfId="0" applyFont="1" applyBorder="1" applyAlignment="1" applyProtection="1">
      <alignment horizontal="center" vertical="center"/>
      <protection hidden="1"/>
    </xf>
    <xf numFmtId="0" fontId="47" fillId="0" borderId="21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4" fontId="5" fillId="0" borderId="0" xfId="0" applyNumberFormat="1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14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right" vertical="center"/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21" xfId="0" applyFont="1" applyBorder="1" applyAlignment="1" applyProtection="1">
      <alignment horizontal="left"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62" fillId="0" borderId="0" xfId="0" applyFont="1" applyAlignment="1" applyProtection="1">
      <alignment horizontal="center"/>
      <protection hidden="1"/>
    </xf>
    <xf numFmtId="0" fontId="49" fillId="0" borderId="6" xfId="0" applyFont="1" applyBorder="1" applyAlignment="1" applyProtection="1">
      <alignment horizontal="center" vertical="center"/>
      <protection hidden="1"/>
    </xf>
    <xf numFmtId="0" fontId="49" fillId="0" borderId="48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49" fillId="0" borderId="6" xfId="0" applyFont="1" applyBorder="1" applyAlignment="1" applyProtection="1">
      <alignment horizontal="center" vertical="center" wrapText="1"/>
      <protection hidden="1"/>
    </xf>
    <xf numFmtId="0" fontId="49" fillId="0" borderId="9" xfId="0" applyFont="1" applyBorder="1" applyAlignment="1" applyProtection="1">
      <alignment horizontal="center" vertical="center" wrapText="1"/>
      <protection hidden="1"/>
    </xf>
    <xf numFmtId="0" fontId="49" fillId="0" borderId="10" xfId="0" applyFont="1" applyBorder="1" applyAlignment="1" applyProtection="1">
      <alignment horizontal="center" vertical="center" wrapText="1"/>
      <protection hidden="1"/>
    </xf>
    <xf numFmtId="0" fontId="49" fillId="0" borderId="52" xfId="0" applyFont="1" applyBorder="1" applyAlignment="1" applyProtection="1">
      <alignment horizontal="center" vertical="center" wrapText="1"/>
      <protection hidden="1"/>
    </xf>
    <xf numFmtId="0" fontId="59" fillId="0" borderId="0" xfId="0" applyFont="1" applyAlignment="1" applyProtection="1">
      <alignment horizontal="center" vertical="top"/>
      <protection locked="0"/>
    </xf>
    <xf numFmtId="0" fontId="59" fillId="0" borderId="0" xfId="0" applyFont="1" applyBorder="1" applyAlignment="1" applyProtection="1">
      <alignment horizontal="center" vertical="top"/>
      <protection hidden="1"/>
    </xf>
    <xf numFmtId="0" fontId="59" fillId="0" borderId="0" xfId="0" applyFont="1" applyAlignment="1" applyProtection="1">
      <alignment horizontal="center" vertical="top"/>
      <protection hidden="1"/>
    </xf>
    <xf numFmtId="0" fontId="59" fillId="0" borderId="13" xfId="0" applyFont="1" applyBorder="1" applyAlignment="1" applyProtection="1">
      <alignment horizontal="left" vertical="center"/>
      <protection hidden="1"/>
    </xf>
    <xf numFmtId="0" fontId="57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/>
      <protection locked="0"/>
    </xf>
    <xf numFmtId="0" fontId="60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/>
      <protection hidden="1"/>
    </xf>
    <xf numFmtId="0" fontId="61" fillId="0" borderId="7" xfId="0" applyFont="1" applyBorder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top"/>
      <protection hidden="1"/>
    </xf>
    <xf numFmtId="0" fontId="61" fillId="0" borderId="0" xfId="0" applyFont="1" applyAlignment="1" applyProtection="1">
      <alignment horizontal="left" vertical="center"/>
      <protection hidden="1"/>
    </xf>
    <xf numFmtId="0" fontId="60" fillId="0" borderId="0" xfId="0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left"/>
      <protection hidden="1"/>
    </xf>
    <xf numFmtId="0" fontId="6" fillId="4" borderId="6" xfId="0" applyFont="1" applyFill="1" applyBorder="1" applyAlignment="1" applyProtection="1">
      <alignment horizontal="right" vertical="center"/>
      <protection hidden="1"/>
    </xf>
    <xf numFmtId="0" fontId="61" fillId="0" borderId="0" xfId="0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right" vertical="center"/>
      <protection hidden="1"/>
    </xf>
    <xf numFmtId="0" fontId="47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2" fillId="4" borderId="6" xfId="0" applyFont="1" applyFill="1" applyBorder="1" applyAlignment="1" applyProtection="1">
      <alignment horizontal="center" vertical="center"/>
      <protection hidden="1"/>
    </xf>
    <xf numFmtId="0" fontId="2" fillId="4" borderId="6" xfId="0" applyFont="1" applyFill="1" applyBorder="1" applyAlignment="1" applyProtection="1">
      <alignment horizontal="right" vertical="center"/>
      <protection hidden="1"/>
    </xf>
    <xf numFmtId="0" fontId="69" fillId="0" borderId="0" xfId="0" applyFont="1" applyAlignment="1" applyProtection="1">
      <alignment horizontal="center"/>
      <protection hidden="1"/>
    </xf>
    <xf numFmtId="0" fontId="70" fillId="0" borderId="0" xfId="0" applyFont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right" vertical="center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2" fillId="11" borderId="6" xfId="0" applyFont="1" applyFill="1" applyBorder="1" applyAlignment="1" applyProtection="1">
      <alignment horizontal="center"/>
      <protection hidden="1"/>
    </xf>
    <xf numFmtId="0" fontId="6" fillId="4" borderId="49" xfId="0" applyFont="1" applyFill="1" applyBorder="1" applyAlignment="1" applyProtection="1">
      <alignment horizontal="right" vertical="center"/>
      <protection hidden="1"/>
    </xf>
    <xf numFmtId="0" fontId="3" fillId="4" borderId="49" xfId="0" applyFont="1" applyFill="1" applyBorder="1" applyAlignment="1" applyProtection="1">
      <alignment horizontal="right" vertical="center"/>
      <protection hidden="1"/>
    </xf>
    <xf numFmtId="0" fontId="26" fillId="4" borderId="49" xfId="0" applyFont="1" applyFill="1" applyBorder="1" applyAlignment="1" applyProtection="1">
      <alignment horizontal="right" vertical="center"/>
      <protection hidden="1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71" fillId="0" borderId="6" xfId="0" applyFont="1" applyBorder="1" applyAlignment="1" applyProtection="1">
      <alignment horizontal="center" vertical="center" wrapText="1"/>
      <protection hidden="1"/>
    </xf>
    <xf numFmtId="0" fontId="71" fillId="0" borderId="6" xfId="0" applyFont="1" applyBorder="1" applyAlignment="1" applyProtection="1">
      <alignment horizontal="center" vertical="center"/>
      <protection hidden="1"/>
    </xf>
    <xf numFmtId="0" fontId="78" fillId="0" borderId="13" xfId="0" applyFont="1" applyBorder="1" applyAlignment="1" applyProtection="1">
      <alignment horizontal="left" vertical="center"/>
      <protection hidden="1"/>
    </xf>
    <xf numFmtId="0" fontId="79" fillId="0" borderId="0" xfId="0" applyFont="1" applyProtection="1">
      <protection hidden="1"/>
    </xf>
    <xf numFmtId="0" fontId="79" fillId="0" borderId="0" xfId="0" applyFont="1" applyAlignment="1" applyProtection="1">
      <protection hidden="1"/>
    </xf>
    <xf numFmtId="0" fontId="79" fillId="0" borderId="0" xfId="0" applyFont="1" applyAlignment="1" applyProtection="1">
      <alignment horizontal="left"/>
      <protection hidden="1"/>
    </xf>
    <xf numFmtId="0" fontId="79" fillId="0" borderId="0" xfId="0" applyFont="1" applyAlignment="1" applyProtection="1">
      <alignment horizontal="center"/>
      <protection hidden="1"/>
    </xf>
    <xf numFmtId="0" fontId="81" fillId="0" borderId="0" xfId="0" applyFont="1" applyProtection="1">
      <protection hidden="1"/>
    </xf>
    <xf numFmtId="0" fontId="81" fillId="0" borderId="0" xfId="0" applyFont="1" applyAlignment="1" applyProtection="1">
      <protection hidden="1"/>
    </xf>
    <xf numFmtId="0" fontId="82" fillId="0" borderId="0" xfId="0" applyFont="1" applyProtection="1">
      <protection hidden="1"/>
    </xf>
    <xf numFmtId="0" fontId="81" fillId="0" borderId="0" xfId="0" applyFont="1" applyAlignment="1" applyProtection="1">
      <alignment horizontal="left"/>
      <protection hidden="1"/>
    </xf>
    <xf numFmtId="0" fontId="81" fillId="0" borderId="0" xfId="0" applyFont="1" applyAlignment="1" applyProtection="1">
      <alignment horizontal="right" vertical="center"/>
      <protection hidden="1"/>
    </xf>
    <xf numFmtId="0" fontId="77" fillId="0" borderId="0" xfId="0" applyFont="1" applyAlignment="1" applyProtection="1">
      <alignment horizontal="center"/>
      <protection hidden="1"/>
    </xf>
    <xf numFmtId="0" fontId="64" fillId="0" borderId="0" xfId="0" applyFont="1" applyAlignment="1" applyProtection="1">
      <alignment horizontal="right"/>
      <protection hidden="1"/>
    </xf>
    <xf numFmtId="14" fontId="1" fillId="4" borderId="0" xfId="0" applyNumberFormat="1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protection locked="0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8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protection locked="0"/>
    </xf>
    <xf numFmtId="0" fontId="79" fillId="0" borderId="0" xfId="0" applyFont="1" applyBorder="1" applyAlignment="1" applyProtection="1">
      <alignment horizontal="left" vertical="center"/>
      <protection locked="0"/>
    </xf>
    <xf numFmtId="0" fontId="64" fillId="0" borderId="6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52" xfId="0" applyBorder="1" applyAlignment="1" applyProtection="1">
      <alignment horizontal="center" vertical="center"/>
      <protection hidden="1"/>
    </xf>
    <xf numFmtId="0" fontId="79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81" fillId="0" borderId="0" xfId="0" applyFont="1" applyBorder="1" applyAlignment="1" applyProtection="1">
      <alignment horizontal="center"/>
      <protection hidden="1"/>
    </xf>
    <xf numFmtId="0" fontId="64" fillId="0" borderId="6" xfId="0" applyFont="1" applyBorder="1" applyAlignment="1" applyProtection="1">
      <alignment horizontal="left" vertical="center"/>
      <protection locked="0"/>
    </xf>
    <xf numFmtId="0" fontId="83" fillId="0" borderId="0" xfId="0" applyFont="1" applyAlignment="1" applyProtection="1">
      <alignment horizontal="left" vertical="center"/>
      <protection hidden="1"/>
    </xf>
    <xf numFmtId="0" fontId="84" fillId="0" borderId="0" xfId="0" applyFont="1" applyAlignment="1" applyProtection="1">
      <alignment horizontal="center" vertical="center"/>
      <protection hidden="1"/>
    </xf>
    <xf numFmtId="0" fontId="83" fillId="0" borderId="0" xfId="0" applyFont="1" applyBorder="1" applyAlignment="1" applyProtection="1">
      <alignment horizontal="left" vertical="center"/>
      <protection hidden="1"/>
    </xf>
    <xf numFmtId="0" fontId="64" fillId="4" borderId="0" xfId="0" applyFont="1" applyFill="1" applyBorder="1" applyAlignment="1" applyProtection="1">
      <alignment horizontal="left" vertical="center"/>
      <protection locked="0"/>
    </xf>
    <xf numFmtId="0" fontId="80" fillId="4" borderId="0" xfId="0" applyFont="1" applyFill="1" applyBorder="1" applyAlignment="1" applyProtection="1">
      <alignment horizontal="left" vertical="center"/>
      <protection locked="0"/>
    </xf>
    <xf numFmtId="0" fontId="8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5" fillId="0" borderId="21" xfId="0" applyFont="1" applyBorder="1" applyAlignment="1" applyProtection="1">
      <alignment horizontal="left" vertical="center" wrapText="1"/>
      <protection hidden="1"/>
    </xf>
    <xf numFmtId="0" fontId="0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5" fillId="0" borderId="13" xfId="0" applyFont="1" applyBorder="1" applyAlignment="1" applyProtection="1">
      <alignment horizontal="left" vertical="top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64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86" fillId="0" borderId="0" xfId="0" applyFont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 vertical="top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0</xdr:row>
      <xdr:rowOff>57150</xdr:rowOff>
    </xdr:from>
    <xdr:to>
      <xdr:col>25</xdr:col>
      <xdr:colOff>133350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687800" y="57150"/>
          <a:ext cx="2266950" cy="2066925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76200</xdr:colOff>
      <xdr:row>15</xdr:row>
      <xdr:rowOff>38100</xdr:rowOff>
    </xdr:from>
    <xdr:to>
      <xdr:col>24</xdr:col>
      <xdr:colOff>285750</xdr:colOff>
      <xdr:row>22</xdr:row>
      <xdr:rowOff>247650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107275" y="3667125"/>
          <a:ext cx="1428750" cy="1962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eralaljatchandawa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6"/>
  <sheetViews>
    <sheetView tabSelected="1" topLeftCell="A4" zoomScaleNormal="60" zoomScaleSheetLayoutView="100" workbookViewId="0">
      <selection activeCell="D11" sqref="D11"/>
    </sheetView>
  </sheetViews>
  <sheetFormatPr defaultRowHeight="15"/>
  <cols>
    <col min="1" max="1" width="30.28515625" style="1" customWidth="1"/>
    <col min="2" max="2" width="16" style="1" customWidth="1"/>
    <col min="3" max="3" width="12" style="1" customWidth="1"/>
    <col min="4" max="4" width="19.140625" style="1" customWidth="1"/>
    <col min="5" max="5" width="19.5703125" style="1" customWidth="1"/>
    <col min="6" max="6" width="17.28515625" style="1" bestFit="1" customWidth="1"/>
    <col min="7" max="7" width="14.28515625" style="1" customWidth="1"/>
    <col min="8" max="8" width="17.42578125" style="1" customWidth="1"/>
    <col min="9" max="11" width="14.28515625" style="1" customWidth="1"/>
    <col min="12" max="12" width="14.140625" style="1" customWidth="1"/>
    <col min="13" max="13" width="16" style="1" customWidth="1"/>
    <col min="14" max="31" width="9.140625" style="1"/>
    <col min="32" max="32" width="12.28515625" style="1" customWidth="1"/>
    <col min="33" max="33" width="8.7109375" style="1" customWidth="1"/>
    <col min="34" max="34" width="9.140625" style="1" hidden="1" customWidth="1"/>
    <col min="35" max="35" width="9.85546875" style="1" hidden="1" customWidth="1"/>
    <col min="36" max="38" width="9.140625" style="78" hidden="1" customWidth="1"/>
    <col min="39" max="40" width="9.140625" style="1" hidden="1" customWidth="1"/>
    <col min="41" max="16384" width="9.140625" style="1"/>
  </cols>
  <sheetData>
    <row r="1" spans="1:38" ht="23.25" customHeight="1">
      <c r="A1" s="209" t="s">
        <v>29</v>
      </c>
      <c r="B1" s="210"/>
      <c r="C1" s="285" t="s">
        <v>233</v>
      </c>
      <c r="D1" s="285"/>
      <c r="E1" s="285"/>
      <c r="F1" s="285"/>
      <c r="G1" s="285"/>
      <c r="H1" s="286"/>
      <c r="I1" s="3"/>
      <c r="J1" s="3"/>
      <c r="K1" s="3"/>
      <c r="L1" s="171" t="s">
        <v>107</v>
      </c>
      <c r="M1" s="172"/>
      <c r="N1" s="172"/>
      <c r="O1" s="172"/>
      <c r="P1" s="172"/>
      <c r="Q1" s="172"/>
      <c r="R1" s="17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I1" s="1" t="s">
        <v>16</v>
      </c>
      <c r="AJ1" s="78">
        <f>E11</f>
        <v>4200</v>
      </c>
    </row>
    <row r="2" spans="1:38" ht="24" customHeight="1" thickBot="1">
      <c r="A2" s="211" t="s">
        <v>23</v>
      </c>
      <c r="B2" s="212"/>
      <c r="C2" s="287" t="s">
        <v>229</v>
      </c>
      <c r="D2" s="288"/>
      <c r="E2" s="288"/>
      <c r="F2" s="144" t="s">
        <v>186</v>
      </c>
      <c r="G2" s="288" t="s">
        <v>64</v>
      </c>
      <c r="H2" s="289"/>
      <c r="I2" s="3"/>
      <c r="J2" s="3"/>
      <c r="K2" s="3"/>
      <c r="L2" s="174"/>
      <c r="M2" s="175"/>
      <c r="N2" s="175"/>
      <c r="O2" s="175"/>
      <c r="P2" s="175"/>
      <c r="Q2" s="175"/>
      <c r="R2" s="176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I2" s="1" t="s">
        <v>33</v>
      </c>
      <c r="AJ2" s="78">
        <v>1700</v>
      </c>
      <c r="AK2" s="78">
        <v>2</v>
      </c>
      <c r="AL2" s="78" t="s">
        <v>79</v>
      </c>
    </row>
    <row r="3" spans="1:38" ht="24" customHeight="1">
      <c r="A3" s="211" t="s">
        <v>224</v>
      </c>
      <c r="B3" s="212"/>
      <c r="C3" s="288" t="s">
        <v>230</v>
      </c>
      <c r="D3" s="288"/>
      <c r="E3" s="288"/>
      <c r="F3" s="143" t="s">
        <v>184</v>
      </c>
      <c r="G3" s="288" t="s">
        <v>231</v>
      </c>
      <c r="H3" s="289"/>
      <c r="I3" s="3"/>
      <c r="J3" s="3"/>
      <c r="K3" s="3"/>
      <c r="L3" s="103"/>
      <c r="M3" s="103"/>
      <c r="N3" s="103"/>
      <c r="O3" s="103"/>
      <c r="P3" s="103"/>
      <c r="Q3" s="103"/>
      <c r="R3" s="10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J3" s="98">
        <v>1750</v>
      </c>
      <c r="AK3" s="98">
        <v>3</v>
      </c>
      <c r="AL3" s="98" t="s">
        <v>80</v>
      </c>
    </row>
    <row r="4" spans="1:38" ht="24.95" customHeight="1">
      <c r="A4" s="151" t="s">
        <v>22</v>
      </c>
      <c r="B4" s="152"/>
      <c r="C4" s="213" t="s">
        <v>70</v>
      </c>
      <c r="D4" s="213"/>
      <c r="E4" s="154" t="s">
        <v>32</v>
      </c>
      <c r="F4" s="154"/>
      <c r="G4" s="154"/>
      <c r="H4" s="33" t="s">
        <v>16</v>
      </c>
      <c r="I4" s="3"/>
      <c r="J4" s="3"/>
      <c r="K4" s="3"/>
      <c r="L4" s="3"/>
      <c r="M4" s="3"/>
      <c r="N4" s="192" t="s">
        <v>223</v>
      </c>
      <c r="O4" s="192"/>
      <c r="P4" s="192"/>
      <c r="Q4" s="19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J4" s="98">
        <v>1900</v>
      </c>
      <c r="AK4" s="98">
        <v>4</v>
      </c>
      <c r="AL4" s="98" t="s">
        <v>81</v>
      </c>
    </row>
    <row r="5" spans="1:38" ht="24.95" customHeight="1">
      <c r="A5" s="151"/>
      <c r="B5" s="152"/>
      <c r="C5" s="153" t="str">
        <f>IF($C$4="PB-1",A46,IF($C$4="PB-2",A47,IF($C$4="PB-3",A48,IF($C$4="PB-4",A49,""))))</f>
        <v>9300-34800</v>
      </c>
      <c r="D5" s="153"/>
      <c r="E5" s="155"/>
      <c r="F5" s="155"/>
      <c r="G5" s="155"/>
      <c r="H5" s="95"/>
      <c r="I5" s="82"/>
      <c r="J5" s="3"/>
      <c r="K5" s="3"/>
      <c r="L5" s="3"/>
      <c r="M5" s="3"/>
      <c r="N5" s="192"/>
      <c r="O5" s="192"/>
      <c r="P5" s="192"/>
      <c r="Q5" s="192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I5" s="1" t="s">
        <v>67</v>
      </c>
      <c r="AJ5" s="98">
        <v>2000</v>
      </c>
      <c r="AK5" s="98">
        <v>5</v>
      </c>
      <c r="AL5" s="98" t="s">
        <v>82</v>
      </c>
    </row>
    <row r="6" spans="1:38" ht="18.75" customHeight="1">
      <c r="A6" s="167" t="s">
        <v>30</v>
      </c>
      <c r="B6" s="168"/>
      <c r="C6" s="169" t="s">
        <v>140</v>
      </c>
      <c r="D6" s="169"/>
      <c r="E6" s="97">
        <f>IF($C$4="PB-1",J41,IF($C$4="PB-2",H42,IF($C$4="PB-3",S41,IF($C$4="PB-4",Z41,""))))</f>
        <v>3600</v>
      </c>
      <c r="F6" s="97">
        <f>IF($C$4="PB-1",K41,IF($C$4="PB-2",F42,IF($C$4="PB-3",T41,IF($C$4="PB-4",AA41,""))))</f>
        <v>4200</v>
      </c>
      <c r="G6" s="97">
        <f>IF($C$4="PB-1",L41,IF($C$4="PB-2",G42,IF($C$4="PB-3",U41,IF($C$4="PB-4",AB41,""))))</f>
        <v>4800</v>
      </c>
      <c r="H6" s="97" t="str">
        <f>IF($C$4="PB-1",M41,IF($C$4="PB-2",I42,IF($C$4="PB-3",V41,IF($C$4="PB-4",AC41,""))))</f>
        <v>5400A</v>
      </c>
      <c r="I6" s="97" t="str">
        <f>IF($C$4="PB-1",N41,IF($C$4="PB-2","",IF($C$4="PB-3",W41,IF($C$4="PB-4","",""))))</f>
        <v/>
      </c>
      <c r="J6" s="97" t="str">
        <f>IF($C$4="PB-1",O41,IF($C$4="PB-2","",IF($C$4="PB-3",X41,IF($C$4="PB-4","",""))))</f>
        <v/>
      </c>
      <c r="K6" s="97" t="str">
        <f>IF($C$4="PB-1",P41,IF($C$4="PB-2","",IF($C$4="PB-3",Y41,IF($C$4="PB-4","",""))))</f>
        <v/>
      </c>
      <c r="L6" s="97" t="str">
        <f>IF($C$4="PB-1",Q41,IF($C$4="PB-2","",IF($C$4="PB-3","",IF($C$4="PB-4","",""))))</f>
        <v/>
      </c>
      <c r="M6" s="97" t="str">
        <f>IF($C$4="PB-1",R41,IF($C$4="PB-2","",IF($C$4="PB-3","",IF($C$4="PB-4","",""))))</f>
        <v/>
      </c>
      <c r="N6" s="192"/>
      <c r="O6" s="192"/>
      <c r="P6" s="192"/>
      <c r="Q6" s="19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I6" s="1" t="s">
        <v>70</v>
      </c>
      <c r="AJ6" s="98" t="s">
        <v>99</v>
      </c>
      <c r="AK6" s="98">
        <v>9</v>
      </c>
      <c r="AL6" s="98" t="s">
        <v>83</v>
      </c>
    </row>
    <row r="7" spans="1:38" ht="18.75" customHeight="1">
      <c r="A7" s="167"/>
      <c r="B7" s="168"/>
      <c r="C7" s="169" t="s">
        <v>141</v>
      </c>
      <c r="D7" s="169"/>
      <c r="E7" s="97">
        <f>IF($C$4="PB-1",G84,IF($C$4="PB-2",P84,IF($C$4="PB-3",T84,IF($C$4="PB-4",AA84,""))))</f>
        <v>11</v>
      </c>
      <c r="F7" s="97">
        <f t="shared" ref="E7:H8" si="0">IF($C$4="PB-1",H84,IF($C$4="PB-2",Q84,IF($C$4="PB-3",U84,IF($C$4="PB-4",AB84,""))))</f>
        <v>12</v>
      </c>
      <c r="G7" s="97">
        <f t="shared" si="0"/>
        <v>14</v>
      </c>
      <c r="H7" s="97">
        <f t="shared" si="0"/>
        <v>15</v>
      </c>
      <c r="I7" s="97" t="str">
        <f t="shared" ref="I7:K8" si="1">IF($C$4="PB-1",K84,IF($C$4="PB-2","",IF($C$4="PB-3",X84,IF($C$4="PB-4","",""))))</f>
        <v/>
      </c>
      <c r="J7" s="97" t="str">
        <f t="shared" si="1"/>
        <v/>
      </c>
      <c r="K7" s="97" t="str">
        <f t="shared" si="1"/>
        <v/>
      </c>
      <c r="L7" s="97" t="str">
        <f>IF($C$4="PB-1",N84,IF($C$4="PB-2","",IF($C$4="PB-3","",IF($C$4="PB-4","",""))))</f>
        <v/>
      </c>
      <c r="M7" s="97" t="str">
        <f>IF($C$4="PB-1",O84,IF($C$4="PB-2","",IF($C$4="PB-3","",IF($C$4="PB-4","",""))))</f>
        <v/>
      </c>
      <c r="N7" s="192"/>
      <c r="O7" s="192"/>
      <c r="P7" s="192"/>
      <c r="Q7" s="19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I7" s="1" t="s">
        <v>68</v>
      </c>
      <c r="AJ7" s="98" t="s">
        <v>100</v>
      </c>
      <c r="AK7" s="98" t="s">
        <v>75</v>
      </c>
      <c r="AL7" s="98" t="s">
        <v>84</v>
      </c>
    </row>
    <row r="8" spans="1:38" ht="18.75" customHeight="1">
      <c r="A8" s="167"/>
      <c r="B8" s="168"/>
      <c r="C8" s="169" t="s">
        <v>142</v>
      </c>
      <c r="D8" s="169"/>
      <c r="E8" s="97" t="str">
        <f t="shared" si="0"/>
        <v>L-10</v>
      </c>
      <c r="F8" s="97" t="str">
        <f t="shared" si="0"/>
        <v>L-11</v>
      </c>
      <c r="G8" s="97" t="str">
        <f t="shared" si="0"/>
        <v>L-12</v>
      </c>
      <c r="H8" s="97" t="str">
        <f t="shared" si="0"/>
        <v>L-13</v>
      </c>
      <c r="I8" s="97" t="str">
        <f t="shared" si="1"/>
        <v/>
      </c>
      <c r="J8" s="97" t="str">
        <f t="shared" si="1"/>
        <v/>
      </c>
      <c r="K8" s="97" t="str">
        <f t="shared" si="1"/>
        <v/>
      </c>
      <c r="L8" s="97" t="str">
        <f>IF($C$4="PB-1",N85,IF($C$4="PB-2","",IF($C$4="PB-3","",IF($C$4="PB-4","",""))))</f>
        <v/>
      </c>
      <c r="M8" s="97" t="str">
        <f>IF($C$4="PB-1",O85,IF($C$4="PB-2","",IF($C$4="PB-3","",IF($C$4="PB-4","",""))))</f>
        <v/>
      </c>
      <c r="N8" s="192"/>
      <c r="O8" s="192"/>
      <c r="P8" s="192"/>
      <c r="Q8" s="19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I8" s="1" t="s">
        <v>69</v>
      </c>
      <c r="AJ8" s="98" t="s">
        <v>101</v>
      </c>
      <c r="AK8" s="98" t="s">
        <v>76</v>
      </c>
      <c r="AL8" s="98" t="s">
        <v>85</v>
      </c>
    </row>
    <row r="9" spans="1:38" ht="18.75" customHeight="1">
      <c r="A9" s="136" t="s">
        <v>218</v>
      </c>
      <c r="B9" s="138" t="s">
        <v>219</v>
      </c>
      <c r="C9" s="135"/>
      <c r="D9" s="135"/>
      <c r="E9" s="97"/>
      <c r="F9" s="97"/>
      <c r="G9" s="97"/>
      <c r="H9" s="97"/>
      <c r="I9" s="97"/>
      <c r="J9" s="97"/>
      <c r="K9" s="97"/>
      <c r="L9" s="97"/>
      <c r="M9" s="97"/>
      <c r="N9" s="192"/>
      <c r="O9" s="192"/>
      <c r="P9" s="192"/>
      <c r="Q9" s="192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J9" s="98" t="s">
        <v>102</v>
      </c>
      <c r="AK9" s="98">
        <v>10</v>
      </c>
      <c r="AL9" s="98" t="s">
        <v>86</v>
      </c>
    </row>
    <row r="10" spans="1:38" s="7" customFormat="1" ht="39" customHeight="1">
      <c r="A10" s="206" t="s">
        <v>20</v>
      </c>
      <c r="B10" s="207"/>
      <c r="C10" s="207"/>
      <c r="D10" s="4" t="s">
        <v>21</v>
      </c>
      <c r="E10" s="5" t="s">
        <v>14</v>
      </c>
      <c r="F10" s="196" t="s">
        <v>19</v>
      </c>
      <c r="G10" s="196"/>
      <c r="H10" s="197"/>
      <c r="I10" s="6"/>
      <c r="J10" s="6"/>
      <c r="K10" s="170" t="s">
        <v>139</v>
      </c>
      <c r="L10" s="170"/>
      <c r="M10" s="6"/>
      <c r="N10" s="192"/>
      <c r="O10" s="192"/>
      <c r="P10" s="192"/>
      <c r="Q10" s="192"/>
      <c r="R10" s="6"/>
      <c r="S10" s="6"/>
      <c r="T10" s="6"/>
      <c r="U10" s="6"/>
      <c r="V10" s="193" t="s">
        <v>61</v>
      </c>
      <c r="W10" s="193"/>
      <c r="X10" s="193"/>
      <c r="Y10" s="193"/>
      <c r="Z10" s="193"/>
      <c r="AA10" s="6"/>
      <c r="AB10" s="6"/>
      <c r="AC10" s="6"/>
      <c r="AD10" s="6"/>
      <c r="AE10" s="6"/>
      <c r="AF10" s="6"/>
      <c r="AJ10" s="98" t="s">
        <v>103</v>
      </c>
      <c r="AK10" s="98" t="s">
        <v>77</v>
      </c>
      <c r="AL10" s="98" t="s">
        <v>87</v>
      </c>
    </row>
    <row r="11" spans="1:38" ht="18" customHeight="1">
      <c r="A11" s="8" t="s">
        <v>12</v>
      </c>
      <c r="B11" s="9"/>
      <c r="C11" s="9"/>
      <c r="D11" s="74">
        <v>17550</v>
      </c>
      <c r="E11" s="77">
        <v>4200</v>
      </c>
      <c r="F11" s="75"/>
      <c r="G11" s="10"/>
      <c r="H11" s="11"/>
      <c r="I11" s="3"/>
      <c r="J11" s="3"/>
      <c r="K11" s="170"/>
      <c r="L11" s="170"/>
      <c r="M11" s="3"/>
      <c r="N11" s="192"/>
      <c r="O11" s="192"/>
      <c r="P11" s="192"/>
      <c r="Q11" s="192"/>
      <c r="R11" s="3"/>
      <c r="S11" s="3"/>
      <c r="T11" s="3"/>
      <c r="U11" s="3"/>
      <c r="V11" s="193"/>
      <c r="W11" s="193"/>
      <c r="X11" s="193"/>
      <c r="Y11" s="193"/>
      <c r="Z11" s="193"/>
      <c r="AA11" s="3"/>
      <c r="AB11" s="3"/>
      <c r="AC11" s="3"/>
      <c r="AD11" s="3"/>
      <c r="AE11" s="3"/>
      <c r="AF11" s="3"/>
      <c r="AJ11" s="98">
        <v>3600</v>
      </c>
      <c r="AK11" s="98">
        <v>11</v>
      </c>
      <c r="AL11" s="98" t="s">
        <v>25</v>
      </c>
    </row>
    <row r="12" spans="1:38" ht="18" customHeight="1">
      <c r="A12" s="8" t="s">
        <v>8</v>
      </c>
      <c r="B12" s="12">
        <v>2.57</v>
      </c>
      <c r="C12" s="12">
        <f>IF(AND(B9=AI16),"0",D11*B12)</f>
        <v>45103.5</v>
      </c>
      <c r="D12" s="12">
        <f>ROUND(C12,0)</f>
        <v>45104</v>
      </c>
      <c r="E12" s="76"/>
      <c r="F12" s="10"/>
      <c r="G12" s="10"/>
      <c r="H12" s="11"/>
      <c r="I12" s="3"/>
      <c r="J12" s="3"/>
      <c r="K12" s="170"/>
      <c r="L12" s="170"/>
      <c r="M12" s="3"/>
      <c r="N12" s="192"/>
      <c r="O12" s="192"/>
      <c r="P12" s="192"/>
      <c r="Q12" s="19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H12" s="1">
        <f>VLOOKUP(AJ1,AJ2:AL30,2,FALSE)</f>
        <v>12</v>
      </c>
      <c r="AJ12" s="98">
        <v>4200</v>
      </c>
      <c r="AK12" s="98">
        <v>12</v>
      </c>
      <c r="AL12" s="98" t="s">
        <v>26</v>
      </c>
    </row>
    <row r="13" spans="1:38" ht="18" customHeight="1">
      <c r="A13" s="8" t="s">
        <v>9</v>
      </c>
      <c r="B13" s="12"/>
      <c r="C13" s="12"/>
      <c r="D13" s="12">
        <f>IF(AND(B9=AI16),E43,IF(AND(B9=AI15),D44))</f>
        <v>46500</v>
      </c>
      <c r="E13" s="10"/>
      <c r="F13" s="10"/>
      <c r="G13" s="10"/>
      <c r="H13" s="11"/>
      <c r="I13" s="3"/>
      <c r="J13" s="3"/>
      <c r="K13" s="170"/>
      <c r="L13" s="170"/>
      <c r="M13" s="3"/>
      <c r="N13" s="192"/>
      <c r="O13" s="192"/>
      <c r="P13" s="192"/>
      <c r="Q13" s="19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H13" s="137" t="str">
        <f>VLOOKUP(AJ1,AJ2:AL30,3,FALSE)</f>
        <v>L-11</v>
      </c>
      <c r="AJ13" s="98">
        <v>4800</v>
      </c>
      <c r="AK13" s="98">
        <v>14</v>
      </c>
      <c r="AL13" s="98" t="s">
        <v>27</v>
      </c>
    </row>
    <row r="14" spans="1:38" ht="21">
      <c r="A14" s="13" t="s">
        <v>6</v>
      </c>
      <c r="B14" s="12"/>
      <c r="C14" s="12"/>
      <c r="D14" s="81">
        <f>D13</f>
        <v>46500</v>
      </c>
      <c r="E14" s="10"/>
      <c r="F14" s="198" t="s">
        <v>11</v>
      </c>
      <c r="G14" s="199"/>
      <c r="H14" s="14">
        <f>D11</f>
        <v>17550</v>
      </c>
      <c r="I14" s="3"/>
      <c r="J14" s="3"/>
      <c r="K14" s="170"/>
      <c r="L14" s="170"/>
      <c r="M14" s="3"/>
      <c r="N14" s="192"/>
      <c r="O14" s="192"/>
      <c r="P14" s="192"/>
      <c r="Q14" s="192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J14" s="98" t="s">
        <v>104</v>
      </c>
      <c r="AK14" s="98">
        <v>15</v>
      </c>
      <c r="AL14" s="98" t="s">
        <v>28</v>
      </c>
    </row>
    <row r="15" spans="1:38" ht="18.75">
      <c r="A15" s="8" t="s">
        <v>0</v>
      </c>
      <c r="B15" s="34">
        <v>5</v>
      </c>
      <c r="C15" s="12">
        <f>IF(AND(B9=AI16),"0",D14*B15/100)</f>
        <v>2325</v>
      </c>
      <c r="D15" s="12">
        <f>ROUND(C15,0)</f>
        <v>2325</v>
      </c>
      <c r="E15" s="10"/>
      <c r="F15" s="15">
        <v>139</v>
      </c>
      <c r="G15" s="15">
        <f>H14*F15/100</f>
        <v>24394.5</v>
      </c>
      <c r="H15" s="14">
        <f>ROUND(G15,0)</f>
        <v>24395</v>
      </c>
      <c r="I15" s="3"/>
      <c r="J15" s="3"/>
      <c r="K15" s="194" t="s">
        <v>209</v>
      </c>
      <c r="L15" s="194"/>
      <c r="M15" s="3"/>
      <c r="N15" s="192"/>
      <c r="O15" s="192"/>
      <c r="P15" s="192"/>
      <c r="Q15" s="192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I15" s="1" t="s">
        <v>219</v>
      </c>
      <c r="AJ15" s="98" t="s">
        <v>105</v>
      </c>
      <c r="AK15" s="98">
        <v>15</v>
      </c>
      <c r="AL15" s="98" t="s">
        <v>88</v>
      </c>
    </row>
    <row r="16" spans="1:38" ht="21">
      <c r="A16" s="8" t="s">
        <v>1</v>
      </c>
      <c r="B16" s="12"/>
      <c r="C16" s="12"/>
      <c r="D16" s="16">
        <f>SUM(D14:D15)</f>
        <v>48825</v>
      </c>
      <c r="E16" s="10"/>
      <c r="F16" s="15"/>
      <c r="G16" s="15"/>
      <c r="H16" s="14">
        <f>SUM(H14:H15)</f>
        <v>41945</v>
      </c>
      <c r="I16" s="3"/>
      <c r="J16" s="3"/>
      <c r="K16" s="194"/>
      <c r="L16" s="194"/>
      <c r="M16" s="3"/>
      <c r="N16" s="192"/>
      <c r="O16" s="192"/>
      <c r="P16" s="192"/>
      <c r="Q16" s="192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I16" s="1" t="s">
        <v>220</v>
      </c>
      <c r="AJ16" s="98">
        <v>6000</v>
      </c>
      <c r="AK16" s="98">
        <v>16</v>
      </c>
      <c r="AL16" s="98" t="s">
        <v>89</v>
      </c>
    </row>
    <row r="17" spans="1:38" ht="18.75">
      <c r="A17" s="8" t="s">
        <v>2</v>
      </c>
      <c r="B17" s="34">
        <v>8</v>
      </c>
      <c r="C17" s="12">
        <f>IF(AND(B9=AI16),"0",D14*B17/100)</f>
        <v>3720</v>
      </c>
      <c r="D17" s="12">
        <f>ROUND(C17,0)</f>
        <v>3720</v>
      </c>
      <c r="E17" s="10"/>
      <c r="F17" s="34">
        <v>10</v>
      </c>
      <c r="G17" s="15">
        <f>H14*F17/100</f>
        <v>1755</v>
      </c>
      <c r="H17" s="14">
        <f>ROUND(G17,0)</f>
        <v>1755</v>
      </c>
      <c r="I17" s="3"/>
      <c r="J17" s="3"/>
      <c r="K17" s="194"/>
      <c r="L17" s="194"/>
      <c r="M17" s="3"/>
      <c r="N17" s="192"/>
      <c r="O17" s="192"/>
      <c r="P17" s="192"/>
      <c r="Q17" s="192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J17" s="98">
        <v>6600</v>
      </c>
      <c r="AK17" s="98">
        <v>17</v>
      </c>
      <c r="AL17" s="98" t="s">
        <v>90</v>
      </c>
    </row>
    <row r="18" spans="1:38" ht="18.75">
      <c r="A18" s="8" t="s">
        <v>106</v>
      </c>
      <c r="B18" s="34"/>
      <c r="C18" s="12"/>
      <c r="D18" s="12">
        <f>B18</f>
        <v>0</v>
      </c>
      <c r="E18" s="10"/>
      <c r="F18" s="15"/>
      <c r="G18" s="96"/>
      <c r="H18" s="14">
        <f>G18</f>
        <v>0</v>
      </c>
      <c r="I18" s="3"/>
      <c r="J18" s="3"/>
      <c r="K18" s="194"/>
      <c r="L18" s="194"/>
      <c r="M18" s="3"/>
      <c r="N18" s="192"/>
      <c r="O18" s="192"/>
      <c r="P18" s="192"/>
      <c r="Q18" s="192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J18" s="98">
        <v>6800</v>
      </c>
      <c r="AK18" s="98">
        <v>18</v>
      </c>
      <c r="AL18" s="98" t="s">
        <v>91</v>
      </c>
    </row>
    <row r="19" spans="1:38" ht="18.75">
      <c r="A19" s="8" t="s">
        <v>225</v>
      </c>
      <c r="B19" s="34"/>
      <c r="C19" s="12"/>
      <c r="D19" s="12">
        <f>B19</f>
        <v>0</v>
      </c>
      <c r="E19" s="10"/>
      <c r="F19" s="15"/>
      <c r="G19" s="96"/>
      <c r="H19" s="14">
        <f>G19</f>
        <v>0</v>
      </c>
      <c r="I19" s="3"/>
      <c r="J19" s="3"/>
      <c r="K19" s="194"/>
      <c r="L19" s="194"/>
      <c r="M19" s="3"/>
      <c r="N19" s="192"/>
      <c r="O19" s="192"/>
      <c r="P19" s="192"/>
      <c r="Q19" s="192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J19" s="98">
        <v>7200</v>
      </c>
      <c r="AK19" s="98">
        <v>19</v>
      </c>
      <c r="AL19" s="98" t="s">
        <v>92</v>
      </c>
    </row>
    <row r="20" spans="1:38" ht="18.75">
      <c r="A20" s="8" t="s">
        <v>226</v>
      </c>
      <c r="B20" s="34"/>
      <c r="C20" s="12"/>
      <c r="D20" s="12">
        <f t="shared" ref="D20" si="2">B20</f>
        <v>0</v>
      </c>
      <c r="E20" s="10"/>
      <c r="F20" s="15"/>
      <c r="G20" s="96"/>
      <c r="H20" s="14"/>
      <c r="I20" s="3"/>
      <c r="J20" s="3"/>
      <c r="K20" s="194"/>
      <c r="L20" s="194"/>
      <c r="M20" s="3"/>
      <c r="N20" s="192"/>
      <c r="O20" s="192"/>
      <c r="P20" s="192"/>
      <c r="Q20" s="19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J20" s="98">
        <v>7600</v>
      </c>
      <c r="AK20" s="98">
        <v>20</v>
      </c>
      <c r="AL20" s="98" t="s">
        <v>93</v>
      </c>
    </row>
    <row r="21" spans="1:38" ht="18.75">
      <c r="A21" s="8" t="s">
        <v>205</v>
      </c>
      <c r="B21" s="34"/>
      <c r="C21" s="12"/>
      <c r="D21" s="12">
        <f>B21</f>
        <v>0</v>
      </c>
      <c r="E21" s="10"/>
      <c r="F21" s="15"/>
      <c r="G21" s="96"/>
      <c r="H21" s="14"/>
      <c r="I21" s="3"/>
      <c r="J21" s="3"/>
      <c r="K21" s="194"/>
      <c r="L21" s="194"/>
      <c r="M21" s="3"/>
      <c r="N21" s="192"/>
      <c r="O21" s="192"/>
      <c r="P21" s="192"/>
      <c r="Q21" s="192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J21" s="98">
        <v>8200</v>
      </c>
      <c r="AK21" s="98">
        <v>21</v>
      </c>
      <c r="AL21" s="98" t="s">
        <v>94</v>
      </c>
    </row>
    <row r="22" spans="1:38" ht="23.25">
      <c r="A22" s="13" t="s">
        <v>3</v>
      </c>
      <c r="B22" s="9"/>
      <c r="C22" s="9"/>
      <c r="D22" s="79">
        <f>SUM(D16:D21)</f>
        <v>52545</v>
      </c>
      <c r="E22" s="17"/>
      <c r="F22" s="18"/>
      <c r="G22" s="10"/>
      <c r="H22" s="19">
        <f>SUM(H16:H21)</f>
        <v>43700</v>
      </c>
      <c r="I22" s="3"/>
      <c r="J22" s="3"/>
      <c r="K22" s="194"/>
      <c r="L22" s="194"/>
      <c r="M22" s="3"/>
      <c r="N22" s="192"/>
      <c r="O22" s="192"/>
      <c r="P22" s="192"/>
      <c r="Q22" s="19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J22" s="98">
        <v>8700</v>
      </c>
      <c r="AK22" s="98">
        <v>22</v>
      </c>
      <c r="AL22" s="98" t="s">
        <v>95</v>
      </c>
    </row>
    <row r="23" spans="1:38" ht="21">
      <c r="A23" s="200" t="s">
        <v>13</v>
      </c>
      <c r="B23" s="201"/>
      <c r="C23" s="201"/>
      <c r="D23" s="202"/>
      <c r="E23" s="203" t="s">
        <v>13</v>
      </c>
      <c r="F23" s="204"/>
      <c r="G23" s="204"/>
      <c r="H23" s="205"/>
      <c r="I23" s="3"/>
      <c r="J23" s="3"/>
      <c r="K23" s="194"/>
      <c r="L23" s="194"/>
      <c r="M23" s="3"/>
      <c r="N23" s="192"/>
      <c r="O23" s="192"/>
      <c r="P23" s="192"/>
      <c r="Q23" s="192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J23" s="98">
        <v>8900</v>
      </c>
      <c r="AK23" s="98">
        <v>23</v>
      </c>
      <c r="AL23" s="98" t="s">
        <v>96</v>
      </c>
    </row>
    <row r="24" spans="1:38" ht="18.75">
      <c r="A24" s="8" t="s">
        <v>15</v>
      </c>
      <c r="B24" s="12">
        <v>10</v>
      </c>
      <c r="C24" s="105" t="str">
        <f>IF(AND(H4=""),"",IF(AND(B9=AI16),"0",IF(AND(H4="GPF"),"0",IF(AND(H4="NPS"),D16*B24/100))))</f>
        <v>0</v>
      </c>
      <c r="D24" s="20">
        <f>IF(AND(C24=""),"0",ROUND(C24,0))</f>
        <v>0</v>
      </c>
      <c r="E24" s="15" t="s">
        <v>15</v>
      </c>
      <c r="F24" s="15">
        <v>10</v>
      </c>
      <c r="G24" s="15" t="str">
        <f>IF(AND(H4=""),"",IF(AND(B9=AI16),"0",IF(AND(H4="GPF"),"0",IF(AND(H4="NPS"),H16*F24/100))))</f>
        <v>0</v>
      </c>
      <c r="H24" s="21">
        <f>IF(AND(G24=""),"0",ROUND(G24,0))</f>
        <v>0</v>
      </c>
      <c r="I24" s="3"/>
      <c r="J24" s="3"/>
      <c r="K24" s="194"/>
      <c r="L24" s="194"/>
      <c r="M24" s="3"/>
      <c r="N24" s="192"/>
      <c r="O24" s="192"/>
      <c r="P24" s="192"/>
      <c r="Q24" s="192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J24" s="98">
        <v>9500</v>
      </c>
      <c r="AK24" s="98" t="s">
        <v>78</v>
      </c>
      <c r="AL24" s="98" t="s">
        <v>97</v>
      </c>
    </row>
    <row r="25" spans="1:38" ht="18.75">
      <c r="A25" s="8" t="s">
        <v>4</v>
      </c>
      <c r="B25" s="12"/>
      <c r="C25" s="34">
        <v>1150</v>
      </c>
      <c r="D25" s="12">
        <f>C25</f>
        <v>1150</v>
      </c>
      <c r="E25" s="15" t="s">
        <v>31</v>
      </c>
      <c r="F25" s="15"/>
      <c r="G25" s="34">
        <v>1150</v>
      </c>
      <c r="H25" s="14">
        <f>G25</f>
        <v>1150</v>
      </c>
      <c r="I25" s="3"/>
      <c r="J25" s="3"/>
      <c r="K25" s="194"/>
      <c r="L25" s="194"/>
      <c r="M25" s="3"/>
      <c r="N25" s="192"/>
      <c r="O25" s="192"/>
      <c r="P25" s="192"/>
      <c r="Q25" s="19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J25" s="98">
        <v>10000</v>
      </c>
      <c r="AK25" s="98">
        <v>24</v>
      </c>
      <c r="AL25" s="98" t="s">
        <v>98</v>
      </c>
    </row>
    <row r="26" spans="1:38" ht="19.5" thickBot="1">
      <c r="A26" s="8" t="s">
        <v>16</v>
      </c>
      <c r="B26" s="12"/>
      <c r="C26" s="34">
        <v>1400</v>
      </c>
      <c r="D26" s="20">
        <f>IF(AND(H4=""),"",IF(AND(H4="GPF"),C26,IF(AND(H4="NPS"),"0")))</f>
        <v>1400</v>
      </c>
      <c r="E26" s="15" t="s">
        <v>16</v>
      </c>
      <c r="F26" s="15"/>
      <c r="G26" s="34">
        <v>1400</v>
      </c>
      <c r="H26" s="21">
        <f>IF(AND(H4=""),"",IF(AND(H4="GPF"),G26,IF(AND(H4="NPS"),"0")))</f>
        <v>1400</v>
      </c>
      <c r="I26" s="3"/>
      <c r="J26" s="3"/>
      <c r="K26" s="194"/>
      <c r="L26" s="194"/>
      <c r="M26" s="3"/>
      <c r="N26" s="192"/>
      <c r="O26" s="192"/>
      <c r="P26" s="192"/>
      <c r="Q26" s="19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J26" s="98"/>
      <c r="AK26" s="98"/>
      <c r="AL26" s="98"/>
    </row>
    <row r="27" spans="1:38" ht="18.75">
      <c r="A27" s="8" t="s">
        <v>17</v>
      </c>
      <c r="B27" s="12"/>
      <c r="C27" s="34">
        <v>570</v>
      </c>
      <c r="D27" s="20">
        <f>IF(AND(H4=""),"",IF(AND(H4="GPF"),C27,IF(AND(H4="NPS"),"0")))</f>
        <v>570</v>
      </c>
      <c r="E27" s="15" t="s">
        <v>17</v>
      </c>
      <c r="F27" s="15"/>
      <c r="G27" s="34">
        <v>510</v>
      </c>
      <c r="H27" s="21">
        <f>IF(AND(H4=""),"",IF(AND(H4="GPF"),G27,IF(AND(H4="NPS"),"0")))</f>
        <v>510</v>
      </c>
      <c r="I27" s="3"/>
      <c r="J27" s="3"/>
      <c r="K27" s="194"/>
      <c r="L27" s="194"/>
      <c r="M27" s="3"/>
      <c r="N27" s="192"/>
      <c r="O27" s="192"/>
      <c r="P27" s="192"/>
      <c r="Q27" s="192"/>
      <c r="R27" s="3"/>
      <c r="S27" s="3"/>
      <c r="T27" s="3"/>
      <c r="U27" s="3"/>
      <c r="V27" s="177" t="s">
        <v>62</v>
      </c>
      <c r="W27" s="178"/>
      <c r="X27" s="178"/>
      <c r="Y27" s="178"/>
      <c r="Z27" s="179"/>
      <c r="AA27" s="3"/>
      <c r="AB27" s="3"/>
      <c r="AC27" s="3"/>
      <c r="AD27" s="3"/>
      <c r="AE27" s="3"/>
      <c r="AF27" s="3"/>
      <c r="AJ27" s="98"/>
      <c r="AK27" s="98"/>
      <c r="AL27" s="98"/>
    </row>
    <row r="28" spans="1:38" ht="18.75">
      <c r="A28" s="8" t="s">
        <v>18</v>
      </c>
      <c r="B28" s="12"/>
      <c r="C28" s="34">
        <v>2158</v>
      </c>
      <c r="D28" s="12">
        <f>C28</f>
        <v>2158</v>
      </c>
      <c r="E28" s="15" t="s">
        <v>18</v>
      </c>
      <c r="F28" s="15"/>
      <c r="G28" s="34">
        <v>2158</v>
      </c>
      <c r="H28" s="14">
        <f>G28</f>
        <v>2158</v>
      </c>
      <c r="I28" s="3"/>
      <c r="J28" s="3"/>
      <c r="K28" s="3"/>
      <c r="L28" s="3"/>
      <c r="M28" s="3"/>
      <c r="N28" s="192"/>
      <c r="O28" s="192"/>
      <c r="P28" s="192"/>
      <c r="Q28" s="192"/>
      <c r="R28" s="3"/>
      <c r="S28" s="3"/>
      <c r="T28" s="3"/>
      <c r="U28" s="3"/>
      <c r="V28" s="180"/>
      <c r="W28" s="181"/>
      <c r="X28" s="181"/>
      <c r="Y28" s="181"/>
      <c r="Z28" s="182"/>
      <c r="AA28" s="3"/>
      <c r="AB28" s="3"/>
      <c r="AC28" s="3"/>
      <c r="AD28" s="3"/>
      <c r="AE28" s="3"/>
      <c r="AF28" s="3"/>
      <c r="AJ28" s="98"/>
      <c r="AK28" s="98"/>
      <c r="AL28" s="98"/>
    </row>
    <row r="29" spans="1:38" ht="18.75">
      <c r="A29" s="35"/>
      <c r="B29" s="12"/>
      <c r="C29" s="34"/>
      <c r="D29" s="12">
        <f>C29</f>
        <v>0</v>
      </c>
      <c r="E29" s="34"/>
      <c r="F29" s="15"/>
      <c r="G29" s="34"/>
      <c r="H29" s="14">
        <f>G29</f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183" t="s">
        <v>63</v>
      </c>
      <c r="W29" s="184"/>
      <c r="X29" s="184"/>
      <c r="Y29" s="184"/>
      <c r="Z29" s="185"/>
      <c r="AA29" s="3"/>
      <c r="AB29" s="3"/>
      <c r="AC29" s="3"/>
      <c r="AD29" s="3"/>
      <c r="AE29" s="3"/>
      <c r="AF29" s="3"/>
    </row>
    <row r="30" spans="1:38" ht="18.75">
      <c r="A30" s="8" t="s">
        <v>34</v>
      </c>
      <c r="B30" s="12"/>
      <c r="C30" s="34">
        <v>2000</v>
      </c>
      <c r="D30" s="12">
        <f>C30</f>
        <v>2000</v>
      </c>
      <c r="E30" s="15" t="s">
        <v>34</v>
      </c>
      <c r="F30" s="15"/>
      <c r="G30" s="34">
        <v>2000</v>
      </c>
      <c r="H30" s="14">
        <f>G30</f>
        <v>2000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183"/>
      <c r="W30" s="184"/>
      <c r="X30" s="184"/>
      <c r="Y30" s="184"/>
      <c r="Z30" s="185"/>
      <c r="AA30" s="3"/>
      <c r="AB30" s="3"/>
      <c r="AC30" s="3"/>
      <c r="AD30" s="3"/>
      <c r="AE30" s="3"/>
      <c r="AF30" s="3"/>
    </row>
    <row r="31" spans="1:38" ht="18.75">
      <c r="A31" s="8" t="s">
        <v>10</v>
      </c>
      <c r="B31" s="12"/>
      <c r="C31" s="34"/>
      <c r="D31" s="12">
        <f>C31</f>
        <v>0</v>
      </c>
      <c r="E31" s="15" t="s">
        <v>10</v>
      </c>
      <c r="F31" s="15"/>
      <c r="G31" s="36"/>
      <c r="H31" s="14">
        <f>G31</f>
        <v>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186" t="s">
        <v>64</v>
      </c>
      <c r="W31" s="187"/>
      <c r="X31" s="187"/>
      <c r="Y31" s="187"/>
      <c r="Z31" s="188"/>
      <c r="AA31" s="3"/>
      <c r="AB31" s="3"/>
      <c r="AC31" s="3"/>
      <c r="AD31" s="3"/>
      <c r="AE31" s="3"/>
      <c r="AF31" s="3"/>
    </row>
    <row r="32" spans="1:38" ht="18.75" customHeight="1">
      <c r="A32" s="8" t="s">
        <v>7</v>
      </c>
      <c r="B32" s="12"/>
      <c r="C32" s="12"/>
      <c r="D32" s="16">
        <f>SUM(D31,D25,D24,D26,D27,D28,D29,D30)</f>
        <v>7278</v>
      </c>
      <c r="E32" s="15" t="s">
        <v>7</v>
      </c>
      <c r="F32" s="15"/>
      <c r="G32" s="15"/>
      <c r="H32" s="22">
        <f>SUM(H31,H25,H24,H26,H27,H28,H29,H30)</f>
        <v>7218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186"/>
      <c r="W32" s="187"/>
      <c r="X32" s="187"/>
      <c r="Y32" s="187"/>
      <c r="Z32" s="188"/>
      <c r="AA32" s="3"/>
      <c r="AB32" s="3"/>
      <c r="AC32" s="3"/>
      <c r="AD32" s="3"/>
      <c r="AE32" s="3"/>
      <c r="AF32" s="3"/>
    </row>
    <row r="33" spans="1:32" ht="21" customHeight="1">
      <c r="A33" s="23" t="s">
        <v>5</v>
      </c>
      <c r="B33" s="9"/>
      <c r="C33" s="9"/>
      <c r="D33" s="80">
        <f>D22-D32</f>
        <v>45267</v>
      </c>
      <c r="E33" s="17" t="s">
        <v>5</v>
      </c>
      <c r="F33" s="18"/>
      <c r="G33" s="10"/>
      <c r="H33" s="24">
        <f>H22-H32</f>
        <v>36482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89" t="s">
        <v>197</v>
      </c>
      <c r="W33" s="190"/>
      <c r="X33" s="190"/>
      <c r="Y33" s="190"/>
      <c r="Z33" s="191"/>
      <c r="AA33" s="3"/>
      <c r="AB33" s="3"/>
      <c r="AC33" s="3"/>
      <c r="AD33" s="3"/>
      <c r="AE33" s="3"/>
      <c r="AF33" s="3"/>
    </row>
    <row r="34" spans="1:32" ht="21" customHeight="1">
      <c r="A34" s="25"/>
      <c r="B34" s="9"/>
      <c r="C34" s="9"/>
      <c r="D34" s="9"/>
      <c r="E34" s="17"/>
      <c r="F34" s="26"/>
      <c r="G34" s="10"/>
      <c r="H34" s="1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189"/>
      <c r="W34" s="190"/>
      <c r="X34" s="190"/>
      <c r="Y34" s="190"/>
      <c r="Z34" s="191"/>
      <c r="AA34" s="3"/>
      <c r="AB34" s="3"/>
      <c r="AC34" s="3"/>
      <c r="AD34" s="3"/>
      <c r="AE34" s="3"/>
      <c r="AF34" s="3"/>
    </row>
    <row r="35" spans="1:32" ht="21.75" customHeight="1" thickBot="1">
      <c r="A35" s="27"/>
      <c r="B35" s="28"/>
      <c r="C35" s="28"/>
      <c r="D35" s="28"/>
      <c r="E35" s="29" t="s">
        <v>143</v>
      </c>
      <c r="F35" s="101">
        <f>D33-H33</f>
        <v>8785</v>
      </c>
      <c r="G35" s="30"/>
      <c r="H35" s="3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157" t="s">
        <v>65</v>
      </c>
      <c r="W35" s="158"/>
      <c r="X35" s="158"/>
      <c r="Y35" s="158"/>
      <c r="Z35" s="159"/>
      <c r="AA35" s="3"/>
      <c r="AB35" s="3"/>
      <c r="AC35" s="3"/>
      <c r="AD35" s="3"/>
      <c r="AE35" s="3"/>
      <c r="AF35" s="3"/>
    </row>
    <row r="36" spans="1:32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160"/>
      <c r="W36" s="158"/>
      <c r="X36" s="158"/>
      <c r="Y36" s="158"/>
      <c r="Z36" s="159"/>
      <c r="AA36" s="3"/>
      <c r="AB36" s="3"/>
      <c r="AC36" s="3"/>
      <c r="AD36" s="3"/>
      <c r="AE36" s="3"/>
      <c r="AF36" s="3"/>
    </row>
    <row r="37" spans="1:32" ht="26.25" customHeight="1">
      <c r="A37" s="3"/>
      <c r="B37" s="3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161" t="s">
        <v>208</v>
      </c>
      <c r="W37" s="162"/>
      <c r="X37" s="162"/>
      <c r="Y37" s="162"/>
      <c r="Z37" s="163"/>
      <c r="AA37" s="3"/>
      <c r="AB37" s="3"/>
      <c r="AC37" s="3"/>
      <c r="AD37" s="3"/>
      <c r="AE37" s="3"/>
      <c r="AF37" s="3"/>
    </row>
    <row r="38" spans="1:32" ht="15" customHeight="1" thickBo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164"/>
      <c r="W38" s="165"/>
      <c r="X38" s="165"/>
      <c r="Y38" s="165"/>
      <c r="Z38" s="166"/>
      <c r="AA38" s="3"/>
      <c r="AB38" s="3"/>
      <c r="AC38" s="3"/>
      <c r="AD38" s="3"/>
      <c r="AE38" s="3"/>
      <c r="AF38" s="3"/>
    </row>
    <row r="39" spans="1:32" ht="1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1"/>
      <c r="W39" s="61"/>
      <c r="X39" s="61"/>
      <c r="Y39" s="61"/>
      <c r="Z39" s="61"/>
      <c r="AA39" s="3"/>
      <c r="AB39" s="3"/>
      <c r="AC39" s="3"/>
      <c r="AD39" s="3"/>
      <c r="AE39" s="3"/>
      <c r="AF39" s="3"/>
    </row>
    <row r="40" spans="1:32" ht="15" hidden="1" customHeight="1">
      <c r="A40" s="3"/>
      <c r="B40" s="3"/>
      <c r="C40" s="3"/>
      <c r="D40" s="3"/>
      <c r="E40" s="3"/>
      <c r="F40" s="3"/>
      <c r="G40" s="3"/>
      <c r="H40" s="3"/>
      <c r="I40" s="3"/>
      <c r="J40" s="156" t="s">
        <v>67</v>
      </c>
      <c r="K40" s="156"/>
      <c r="L40" s="156"/>
      <c r="M40" s="156"/>
      <c r="N40" s="156"/>
      <c r="O40" s="156"/>
      <c r="P40" s="156"/>
      <c r="Q40" s="156"/>
      <c r="R40" s="156"/>
      <c r="S40" s="149" t="s">
        <v>68</v>
      </c>
      <c r="T40" s="149"/>
      <c r="U40" s="149"/>
      <c r="V40" s="149"/>
      <c r="W40" s="149"/>
      <c r="X40" s="149"/>
      <c r="Y40" s="149"/>
      <c r="Z40" s="150" t="s">
        <v>69</v>
      </c>
      <c r="AA40" s="150"/>
      <c r="AB40" s="150"/>
      <c r="AC40" s="150"/>
      <c r="AD40" s="3"/>
      <c r="AE40" s="3"/>
      <c r="AF40" s="3"/>
    </row>
    <row r="41" spans="1:32" ht="15" hidden="1" customHeight="1">
      <c r="E41" s="1">
        <f>E11</f>
        <v>4200</v>
      </c>
      <c r="F41" s="37"/>
      <c r="G41" s="208" t="s">
        <v>66</v>
      </c>
      <c r="H41" s="208"/>
      <c r="I41" s="38"/>
      <c r="J41" s="62">
        <v>1700</v>
      </c>
      <c r="K41" s="62">
        <v>1750</v>
      </c>
      <c r="L41" s="42">
        <v>1900</v>
      </c>
      <c r="M41" s="43">
        <v>2000</v>
      </c>
      <c r="N41" s="84" t="s">
        <v>99</v>
      </c>
      <c r="O41" s="84" t="s">
        <v>100</v>
      </c>
      <c r="P41" s="84" t="s">
        <v>101</v>
      </c>
      <c r="Q41" s="85" t="s">
        <v>102</v>
      </c>
      <c r="R41" s="85" t="s">
        <v>103</v>
      </c>
      <c r="S41" s="83" t="s">
        <v>105</v>
      </c>
      <c r="T41" s="58">
        <v>6000</v>
      </c>
      <c r="U41" s="43">
        <v>6600</v>
      </c>
      <c r="V41" s="43">
        <v>6800</v>
      </c>
      <c r="W41" s="43">
        <v>7200</v>
      </c>
      <c r="X41" s="58">
        <v>7600</v>
      </c>
      <c r="Y41" s="58">
        <v>8200</v>
      </c>
      <c r="Z41" s="43">
        <v>8700</v>
      </c>
      <c r="AA41" s="43">
        <v>8900</v>
      </c>
      <c r="AB41" s="43">
        <v>9500</v>
      </c>
      <c r="AC41" s="44">
        <v>10000</v>
      </c>
      <c r="AD41" s="3"/>
      <c r="AE41" s="3"/>
      <c r="AF41" s="3"/>
    </row>
    <row r="42" spans="1:32" ht="15" hidden="1" customHeight="1">
      <c r="F42" s="39">
        <v>4200</v>
      </c>
      <c r="G42" s="40">
        <v>4800</v>
      </c>
      <c r="H42" s="40">
        <v>3600</v>
      </c>
      <c r="I42" s="41" t="s">
        <v>104</v>
      </c>
      <c r="J42" s="63">
        <v>1</v>
      </c>
      <c r="K42" s="63">
        <v>2</v>
      </c>
      <c r="L42" s="45">
        <v>3</v>
      </c>
      <c r="M42" s="45">
        <v>4</v>
      </c>
      <c r="N42" s="45">
        <v>5</v>
      </c>
      <c r="O42" s="45">
        <v>6</v>
      </c>
      <c r="P42" s="45">
        <v>7</v>
      </c>
      <c r="Q42" s="45">
        <v>8</v>
      </c>
      <c r="R42" s="45">
        <v>9</v>
      </c>
      <c r="S42" s="45">
        <v>14</v>
      </c>
      <c r="T42" s="45">
        <v>15</v>
      </c>
      <c r="U42" s="45">
        <v>16</v>
      </c>
      <c r="V42" s="45">
        <v>17</v>
      </c>
      <c r="W42" s="45">
        <v>18</v>
      </c>
      <c r="X42" s="43">
        <v>19</v>
      </c>
      <c r="Y42" s="43">
        <v>20</v>
      </c>
      <c r="Z42" s="43">
        <v>21</v>
      </c>
      <c r="AA42" s="43">
        <v>22</v>
      </c>
      <c r="AB42" s="43">
        <v>23</v>
      </c>
      <c r="AC42" s="43">
        <v>24</v>
      </c>
      <c r="AD42" s="3"/>
      <c r="AE42" s="3"/>
      <c r="AF42" s="3"/>
    </row>
    <row r="43" spans="1:32" ht="15" hidden="1" customHeight="1">
      <c r="C43" s="1">
        <f t="shared" ref="C43:C82" si="3">E43</f>
        <v>26500</v>
      </c>
      <c r="D43" s="1">
        <f>D12</f>
        <v>45104</v>
      </c>
      <c r="E43" s="1">
        <f>IF($E$41=4200,F43,IF($E$41=4800,G43,IF($E$41="5400A",I43,IF($E$41=3600,H43,IF($E$41=1700,J43,IF($E$41=1750,K43,IF($E$41=1900,L43,IF($E$41=2000,M43,IF($E$41="2400A",N43,IF($E$41="2400B",O43,IF($E$41="2400C",P43,IF($E$41="2800A",Q43,IF($E$41="2800B",R43,IF($E$41="5400B",S43,IF($E$41=6000,T43,IF($E$41=6600,U43,IF($E$41=6800,V43,IF($E$41=7200,W43,IF($E$41=7600,X43,IF($E$41=8200,Y43,IF($E$41=8700,Z43,IF($E$41=8900,IF($E$41=9500,AB43,IF($E$41=10000,AC43,""))))))))))))))))))))))))</f>
        <v>26500</v>
      </c>
      <c r="F43" s="1">
        <v>26500</v>
      </c>
      <c r="G43" s="1">
        <v>31100</v>
      </c>
      <c r="H43" s="1">
        <v>23700</v>
      </c>
      <c r="I43" s="1">
        <v>39300</v>
      </c>
      <c r="J43" s="64">
        <v>12400</v>
      </c>
      <c r="K43" s="64">
        <v>12600</v>
      </c>
      <c r="L43" s="46">
        <v>12800</v>
      </c>
      <c r="M43" s="47">
        <v>13500</v>
      </c>
      <c r="N43" s="46">
        <v>14600</v>
      </c>
      <c r="O43" s="48">
        <v>15100</v>
      </c>
      <c r="P43" s="49">
        <v>15700</v>
      </c>
      <c r="Q43" s="50">
        <v>18500</v>
      </c>
      <c r="R43" s="50">
        <v>20100</v>
      </c>
      <c r="S43" s="51">
        <v>39300</v>
      </c>
      <c r="T43" s="51">
        <v>42500</v>
      </c>
      <c r="U43" s="46">
        <v>47200</v>
      </c>
      <c r="V43" s="46">
        <v>49700</v>
      </c>
      <c r="W43" s="46">
        <v>52800</v>
      </c>
      <c r="X43" s="46">
        <v>58000</v>
      </c>
      <c r="Y43" s="46">
        <v>62300</v>
      </c>
      <c r="Z43" s="47">
        <v>86200</v>
      </c>
      <c r="AA43" s="47">
        <v>90800</v>
      </c>
      <c r="AB43" s="47">
        <v>102100</v>
      </c>
      <c r="AC43" s="59">
        <v>104200</v>
      </c>
      <c r="AD43" s="3"/>
      <c r="AE43" s="3"/>
      <c r="AF43" s="3"/>
    </row>
    <row r="44" spans="1:32" ht="15" hidden="1" customHeight="1">
      <c r="C44" s="1">
        <f t="shared" si="3"/>
        <v>37800</v>
      </c>
      <c r="D44" s="1">
        <f>IF(AND(D43&lt;=E43),E43,INDEX($C$43:$C$82,MATCH(D43,$E$43:$E$82)+(LOOKUP(D43,$E$43:$E$82)&lt;&gt;D43)))</f>
        <v>46500</v>
      </c>
      <c r="E44" s="1">
        <f t="shared" ref="E44:E82" si="4">IF($E$41=4200,F44,IF($E$41=4800,G44,IF($E$41="5400A",I44,IF($E$41=3600,H44,IF($E$41=1700,J44,IF($E$41=1750,K44,IF($E$41=1900,L44,IF($E$41=2000,M44,IF($E$41="2400A",N44,IF($E$41="2400B",O44,IF($E$41="2400C",P44,IF($E$41="2800A",Q44,IF($E$41="2800B",R44,IF($E$41="5400B",S44,IF($E$41=6000,T44,IF($E$41=6600,U44,IF($E$41=6800,V44,IF($E$41=7200,W44,IF($E$41=7600,X44,IF($E$41=8200,Y44,IF($E$41=8700,Z44,IF($E$41=8900,IF($E$41=9500,AB44,IF($E$41=10000,AC44,""))))))))))))))))))))))))</f>
        <v>37800</v>
      </c>
      <c r="F44" s="1">
        <v>37800</v>
      </c>
      <c r="G44" s="1">
        <v>44300</v>
      </c>
      <c r="H44" s="1">
        <v>33800</v>
      </c>
      <c r="I44" s="1">
        <v>53100</v>
      </c>
      <c r="J44" s="64">
        <v>17700</v>
      </c>
      <c r="K44" s="64">
        <v>17900</v>
      </c>
      <c r="L44" s="46">
        <v>18200</v>
      </c>
      <c r="M44" s="47">
        <v>19200</v>
      </c>
      <c r="N44" s="46">
        <v>20800</v>
      </c>
      <c r="O44" s="48">
        <v>21500</v>
      </c>
      <c r="P44" s="49">
        <v>22400</v>
      </c>
      <c r="Q44" s="50">
        <v>25300</v>
      </c>
      <c r="R44" s="50">
        <v>28700</v>
      </c>
      <c r="S44" s="51">
        <v>56100</v>
      </c>
      <c r="T44" s="51">
        <v>60700</v>
      </c>
      <c r="U44" s="46">
        <v>67300</v>
      </c>
      <c r="V44" s="46">
        <v>71000</v>
      </c>
      <c r="W44" s="46">
        <v>75300</v>
      </c>
      <c r="X44" s="46">
        <v>79900</v>
      </c>
      <c r="Y44" s="46">
        <v>88900</v>
      </c>
      <c r="Z44" s="47">
        <v>123100</v>
      </c>
      <c r="AA44" s="47">
        <v>129700</v>
      </c>
      <c r="AB44" s="47">
        <v>145800</v>
      </c>
      <c r="AC44" s="59">
        <v>148800</v>
      </c>
      <c r="AD44" s="3"/>
      <c r="AE44" s="3"/>
      <c r="AF44" s="3"/>
    </row>
    <row r="45" spans="1:32" ht="15" hidden="1" customHeight="1">
      <c r="B45" s="1">
        <f>IF(AND(D43&lt;=E43),E43,INDEX($C$43:$C$82,MATCH(D43,$E$43:$E$82)+(LOOKUP(D43,$E$43:$E$82)&lt;&gt;D43)))</f>
        <v>46500</v>
      </c>
      <c r="C45" s="1">
        <f t="shared" si="3"/>
        <v>38900</v>
      </c>
      <c r="E45" s="1">
        <f t="shared" si="4"/>
        <v>38900</v>
      </c>
      <c r="F45" s="1">
        <v>38900</v>
      </c>
      <c r="G45" s="1">
        <v>45600</v>
      </c>
      <c r="H45" s="1">
        <v>34800</v>
      </c>
      <c r="I45" s="1">
        <v>54700</v>
      </c>
      <c r="J45" s="65">
        <v>18200</v>
      </c>
      <c r="K45" s="65">
        <v>18400</v>
      </c>
      <c r="L45" s="46">
        <v>18700</v>
      </c>
      <c r="M45" s="46">
        <v>19800</v>
      </c>
      <c r="N45" s="46">
        <v>21400</v>
      </c>
      <c r="O45" s="48">
        <v>22100</v>
      </c>
      <c r="P45" s="49">
        <v>23100</v>
      </c>
      <c r="Q45" s="50">
        <v>27100</v>
      </c>
      <c r="R45" s="50">
        <v>29600</v>
      </c>
      <c r="S45" s="51">
        <v>57800</v>
      </c>
      <c r="T45" s="51">
        <v>62500</v>
      </c>
      <c r="U45" s="46">
        <v>69300</v>
      </c>
      <c r="V45" s="46">
        <v>73100</v>
      </c>
      <c r="W45" s="46">
        <v>77600</v>
      </c>
      <c r="X45" s="46">
        <v>82300</v>
      </c>
      <c r="Y45" s="46">
        <v>91600</v>
      </c>
      <c r="Z45" s="47">
        <v>126800</v>
      </c>
      <c r="AA45" s="47">
        <v>133600</v>
      </c>
      <c r="AB45" s="47">
        <v>150200</v>
      </c>
      <c r="AC45" s="59">
        <v>153300</v>
      </c>
      <c r="AD45" s="3"/>
      <c r="AE45" s="3"/>
      <c r="AF45" s="3"/>
    </row>
    <row r="46" spans="1:32" ht="15" hidden="1" customHeight="1">
      <c r="A46" s="1" t="s">
        <v>71</v>
      </c>
      <c r="C46" s="1">
        <f t="shared" si="3"/>
        <v>40100</v>
      </c>
      <c r="E46" s="1">
        <f t="shared" si="4"/>
        <v>40100</v>
      </c>
      <c r="F46" s="1">
        <v>40100</v>
      </c>
      <c r="G46" s="1">
        <v>47000</v>
      </c>
      <c r="H46" s="1">
        <v>35800</v>
      </c>
      <c r="I46" s="1">
        <v>56300</v>
      </c>
      <c r="J46" s="65">
        <v>18700</v>
      </c>
      <c r="K46" s="65">
        <v>19000</v>
      </c>
      <c r="L46" s="47">
        <v>19300</v>
      </c>
      <c r="M46" s="51">
        <v>20400</v>
      </c>
      <c r="N46" s="47">
        <v>22000</v>
      </c>
      <c r="O46" s="52">
        <v>22800</v>
      </c>
      <c r="P46" s="49">
        <v>23800</v>
      </c>
      <c r="Q46" s="53">
        <v>27900</v>
      </c>
      <c r="R46" s="53">
        <v>30500</v>
      </c>
      <c r="S46" s="51">
        <v>59500</v>
      </c>
      <c r="T46" s="51">
        <v>64400</v>
      </c>
      <c r="U46" s="46">
        <v>71400</v>
      </c>
      <c r="V46" s="46">
        <v>75300</v>
      </c>
      <c r="W46" s="46">
        <v>79900</v>
      </c>
      <c r="X46" s="46">
        <v>84800</v>
      </c>
      <c r="Y46" s="46">
        <v>94300</v>
      </c>
      <c r="Z46" s="47">
        <v>130600</v>
      </c>
      <c r="AA46" s="59">
        <v>137600</v>
      </c>
      <c r="AB46" s="59">
        <v>154700</v>
      </c>
      <c r="AC46" s="47">
        <v>157900</v>
      </c>
      <c r="AD46" s="3"/>
      <c r="AE46" s="3"/>
      <c r="AF46" s="3"/>
    </row>
    <row r="47" spans="1:32" ht="15" hidden="1" customHeight="1">
      <c r="A47" s="1" t="s">
        <v>72</v>
      </c>
      <c r="C47" s="1">
        <f t="shared" si="3"/>
        <v>41300</v>
      </c>
      <c r="E47" s="1">
        <f t="shared" si="4"/>
        <v>41300</v>
      </c>
      <c r="F47" s="1">
        <v>41300</v>
      </c>
      <c r="G47" s="1">
        <v>48400</v>
      </c>
      <c r="H47" s="1">
        <v>36900</v>
      </c>
      <c r="I47" s="1">
        <v>58000</v>
      </c>
      <c r="J47" s="65">
        <v>19300</v>
      </c>
      <c r="K47" s="65">
        <v>19600</v>
      </c>
      <c r="L47" s="47">
        <v>19900</v>
      </c>
      <c r="M47" s="51">
        <v>21000</v>
      </c>
      <c r="N47" s="46">
        <v>22700</v>
      </c>
      <c r="O47" s="48">
        <v>23500</v>
      </c>
      <c r="P47" s="49">
        <v>24500</v>
      </c>
      <c r="Q47" s="50">
        <v>28700</v>
      </c>
      <c r="R47" s="50">
        <v>31400</v>
      </c>
      <c r="S47" s="46">
        <v>61300</v>
      </c>
      <c r="T47" s="46">
        <v>66300</v>
      </c>
      <c r="U47" s="46">
        <v>73500</v>
      </c>
      <c r="V47" s="46">
        <v>77600</v>
      </c>
      <c r="W47" s="46">
        <v>82300</v>
      </c>
      <c r="X47" s="46">
        <v>87300</v>
      </c>
      <c r="Y47" s="46">
        <v>97100</v>
      </c>
      <c r="Z47" s="51">
        <v>134500</v>
      </c>
      <c r="AA47" s="59">
        <v>141700</v>
      </c>
      <c r="AB47" s="59">
        <v>159300</v>
      </c>
      <c r="AC47" s="47">
        <v>162600</v>
      </c>
      <c r="AD47" s="3"/>
      <c r="AE47" s="3"/>
      <c r="AF47" s="3"/>
    </row>
    <row r="48" spans="1:32" ht="15" hidden="1" customHeight="1">
      <c r="A48" s="1" t="s">
        <v>73</v>
      </c>
      <c r="C48" s="1">
        <f t="shared" si="3"/>
        <v>42500</v>
      </c>
      <c r="E48" s="1">
        <f t="shared" si="4"/>
        <v>42500</v>
      </c>
      <c r="F48" s="1">
        <v>42500</v>
      </c>
      <c r="G48" s="1">
        <v>49900</v>
      </c>
      <c r="H48" s="1">
        <v>38000</v>
      </c>
      <c r="I48" s="1">
        <v>59700</v>
      </c>
      <c r="J48" s="66">
        <v>19900</v>
      </c>
      <c r="K48" s="66">
        <v>20200</v>
      </c>
      <c r="L48" s="46">
        <v>20500</v>
      </c>
      <c r="M48" s="51">
        <v>21600</v>
      </c>
      <c r="N48" s="46">
        <v>23400</v>
      </c>
      <c r="O48" s="48">
        <v>24200</v>
      </c>
      <c r="P48" s="49">
        <v>25200</v>
      </c>
      <c r="Q48" s="50">
        <v>29600</v>
      </c>
      <c r="R48" s="50">
        <v>32300</v>
      </c>
      <c r="S48" s="46">
        <v>63100</v>
      </c>
      <c r="T48" s="46">
        <v>68300</v>
      </c>
      <c r="U48" s="46">
        <v>75700</v>
      </c>
      <c r="V48" s="46">
        <v>79900</v>
      </c>
      <c r="W48" s="46">
        <v>84800</v>
      </c>
      <c r="X48" s="46">
        <v>89900</v>
      </c>
      <c r="Y48" s="46">
        <v>100000</v>
      </c>
      <c r="Z48" s="47">
        <v>138500</v>
      </c>
      <c r="AA48" s="59">
        <v>146000</v>
      </c>
      <c r="AB48" s="59">
        <v>164100</v>
      </c>
      <c r="AC48" s="59">
        <v>167500</v>
      </c>
      <c r="AD48" s="3"/>
      <c r="AE48" s="3"/>
      <c r="AF48" s="3"/>
    </row>
    <row r="49" spans="1:32" ht="15" hidden="1" customHeight="1">
      <c r="A49" s="1" t="s">
        <v>74</v>
      </c>
      <c r="C49" s="1">
        <f t="shared" si="3"/>
        <v>43800</v>
      </c>
      <c r="E49" s="1">
        <f t="shared" si="4"/>
        <v>43800</v>
      </c>
      <c r="F49" s="1">
        <v>43800</v>
      </c>
      <c r="G49" s="1">
        <v>51400</v>
      </c>
      <c r="H49" s="1">
        <v>39100</v>
      </c>
      <c r="I49" s="1">
        <v>61500</v>
      </c>
      <c r="J49" s="67">
        <v>20500</v>
      </c>
      <c r="K49" s="67">
        <v>20800</v>
      </c>
      <c r="L49" s="46">
        <v>21100</v>
      </c>
      <c r="M49" s="51">
        <v>22200</v>
      </c>
      <c r="N49" s="51">
        <v>24100</v>
      </c>
      <c r="O49" s="54">
        <v>24900</v>
      </c>
      <c r="P49" s="49">
        <v>26000</v>
      </c>
      <c r="Q49" s="55">
        <v>30500</v>
      </c>
      <c r="R49" s="56">
        <v>33300</v>
      </c>
      <c r="S49" s="46">
        <v>65000</v>
      </c>
      <c r="T49" s="46">
        <v>70300</v>
      </c>
      <c r="U49" s="46">
        <v>78000</v>
      </c>
      <c r="V49" s="46">
        <v>82300</v>
      </c>
      <c r="W49" s="46">
        <v>87300</v>
      </c>
      <c r="X49" s="46">
        <v>92600</v>
      </c>
      <c r="Y49" s="46">
        <v>103000</v>
      </c>
      <c r="Z49" s="47">
        <v>142700</v>
      </c>
      <c r="AA49" s="59">
        <v>150400</v>
      </c>
      <c r="AB49" s="59">
        <v>169000</v>
      </c>
      <c r="AC49" s="59">
        <v>172500</v>
      </c>
      <c r="AD49" s="3"/>
      <c r="AE49" s="3"/>
      <c r="AF49" s="3"/>
    </row>
    <row r="50" spans="1:32" ht="15" hidden="1" customHeight="1">
      <c r="C50" s="1">
        <f t="shared" si="3"/>
        <v>45100</v>
      </c>
      <c r="E50" s="1">
        <f t="shared" si="4"/>
        <v>45100</v>
      </c>
      <c r="F50" s="1">
        <v>45100</v>
      </c>
      <c r="G50" s="1">
        <v>52900</v>
      </c>
      <c r="H50" s="1">
        <v>40300</v>
      </c>
      <c r="I50" s="1">
        <v>63300</v>
      </c>
      <c r="J50" s="65">
        <v>21100</v>
      </c>
      <c r="K50" s="65">
        <v>21400</v>
      </c>
      <c r="L50" s="46">
        <v>21700</v>
      </c>
      <c r="M50" s="51">
        <v>22900</v>
      </c>
      <c r="N50" s="46">
        <v>24800</v>
      </c>
      <c r="O50" s="48">
        <v>25600</v>
      </c>
      <c r="P50" s="49">
        <v>26800</v>
      </c>
      <c r="Q50" s="50">
        <v>31400</v>
      </c>
      <c r="R50" s="55">
        <v>34300</v>
      </c>
      <c r="S50" s="46">
        <v>67000</v>
      </c>
      <c r="T50" s="46">
        <v>72400</v>
      </c>
      <c r="U50" s="46">
        <v>80300</v>
      </c>
      <c r="V50" s="46">
        <v>84800</v>
      </c>
      <c r="W50" s="46">
        <v>89900</v>
      </c>
      <c r="X50" s="46">
        <v>95400</v>
      </c>
      <c r="Y50" s="46">
        <v>106100</v>
      </c>
      <c r="Z50" s="47">
        <v>147000</v>
      </c>
      <c r="AA50" s="59">
        <v>154900</v>
      </c>
      <c r="AB50" s="59">
        <v>174100</v>
      </c>
      <c r="AC50" s="47">
        <v>177700</v>
      </c>
      <c r="AD50" s="3"/>
      <c r="AE50" s="3"/>
      <c r="AF50" s="3"/>
    </row>
    <row r="51" spans="1:32" ht="15.75" hidden="1" customHeight="1">
      <c r="C51" s="1">
        <f t="shared" si="3"/>
        <v>46500</v>
      </c>
      <c r="E51" s="1">
        <f t="shared" si="4"/>
        <v>46500</v>
      </c>
      <c r="F51" s="1">
        <v>46500</v>
      </c>
      <c r="G51" s="1">
        <v>54500</v>
      </c>
      <c r="H51" s="1">
        <v>41500</v>
      </c>
      <c r="I51" s="1">
        <v>65200</v>
      </c>
      <c r="J51" s="66">
        <v>21700</v>
      </c>
      <c r="K51" s="66">
        <v>22000</v>
      </c>
      <c r="L51" s="46">
        <v>22400</v>
      </c>
      <c r="M51" s="51">
        <v>23600</v>
      </c>
      <c r="N51" s="46">
        <v>25500</v>
      </c>
      <c r="O51" s="48">
        <v>26400</v>
      </c>
      <c r="P51" s="49">
        <v>27600</v>
      </c>
      <c r="Q51" s="50">
        <v>32300</v>
      </c>
      <c r="R51" s="50">
        <v>35300</v>
      </c>
      <c r="S51" s="46">
        <v>69000</v>
      </c>
      <c r="T51" s="46">
        <v>74600</v>
      </c>
      <c r="U51" s="46">
        <v>82700</v>
      </c>
      <c r="V51" s="46">
        <v>87300</v>
      </c>
      <c r="W51" s="46">
        <v>92600</v>
      </c>
      <c r="X51" s="46">
        <v>98300</v>
      </c>
      <c r="Y51" s="46">
        <v>109300</v>
      </c>
      <c r="Z51" s="47">
        <v>151400</v>
      </c>
      <c r="AA51" s="59">
        <v>159500</v>
      </c>
      <c r="AB51" s="59">
        <v>179300</v>
      </c>
      <c r="AC51" s="47">
        <v>183000</v>
      </c>
      <c r="AD51" s="3"/>
      <c r="AE51" s="3"/>
      <c r="AF51" s="3"/>
    </row>
    <row r="52" spans="1:32" hidden="1">
      <c r="C52" s="1">
        <f t="shared" si="3"/>
        <v>47900</v>
      </c>
      <c r="E52" s="1">
        <f t="shared" si="4"/>
        <v>47900</v>
      </c>
      <c r="F52" s="1">
        <v>47900</v>
      </c>
      <c r="G52" s="1">
        <v>56100</v>
      </c>
      <c r="H52" s="1">
        <v>42700</v>
      </c>
      <c r="I52" s="1">
        <v>67200</v>
      </c>
      <c r="J52" s="67">
        <v>22400</v>
      </c>
      <c r="K52" s="67">
        <v>22700</v>
      </c>
      <c r="L52" s="46">
        <v>23100</v>
      </c>
      <c r="M52" s="51">
        <v>24300</v>
      </c>
      <c r="N52" s="46">
        <v>26300</v>
      </c>
      <c r="O52" s="48">
        <v>27200</v>
      </c>
      <c r="P52" s="49">
        <v>28200</v>
      </c>
      <c r="Q52" s="50">
        <v>33300</v>
      </c>
      <c r="R52" s="50">
        <v>36400</v>
      </c>
      <c r="S52" s="47">
        <v>71100</v>
      </c>
      <c r="T52" s="47">
        <v>76800</v>
      </c>
      <c r="U52" s="46">
        <v>85200</v>
      </c>
      <c r="V52" s="46">
        <v>89900</v>
      </c>
      <c r="W52" s="46">
        <v>95400</v>
      </c>
      <c r="X52" s="46">
        <v>101200</v>
      </c>
      <c r="Y52" s="46">
        <v>112600</v>
      </c>
      <c r="Z52" s="47">
        <v>155900</v>
      </c>
      <c r="AA52" s="59">
        <v>164300</v>
      </c>
      <c r="AB52" s="59">
        <v>184700</v>
      </c>
      <c r="AC52" s="47">
        <v>188500</v>
      </c>
      <c r="AD52" s="3"/>
      <c r="AE52" s="3"/>
      <c r="AF52" s="3"/>
    </row>
    <row r="53" spans="1:32" hidden="1">
      <c r="C53" s="1">
        <f t="shared" si="3"/>
        <v>49300</v>
      </c>
      <c r="E53" s="1">
        <f t="shared" si="4"/>
        <v>49300</v>
      </c>
      <c r="F53" s="1">
        <v>49300</v>
      </c>
      <c r="G53" s="1">
        <v>57800</v>
      </c>
      <c r="H53" s="1">
        <v>44000</v>
      </c>
      <c r="I53" s="1">
        <v>69200</v>
      </c>
      <c r="J53" s="65">
        <v>23100</v>
      </c>
      <c r="K53" s="65">
        <v>23400</v>
      </c>
      <c r="L53" s="51">
        <v>23800</v>
      </c>
      <c r="M53" s="51">
        <v>25000</v>
      </c>
      <c r="N53" s="46">
        <v>27100</v>
      </c>
      <c r="O53" s="48">
        <v>28000</v>
      </c>
      <c r="P53" s="49">
        <v>29300</v>
      </c>
      <c r="Q53" s="50">
        <v>34300</v>
      </c>
      <c r="R53" s="50">
        <v>37500</v>
      </c>
      <c r="S53" s="46">
        <v>73200</v>
      </c>
      <c r="T53" s="46">
        <v>79100</v>
      </c>
      <c r="U53" s="46">
        <v>87800</v>
      </c>
      <c r="V53" s="46">
        <v>92600</v>
      </c>
      <c r="W53" s="46">
        <v>98300</v>
      </c>
      <c r="X53" s="59">
        <v>104200</v>
      </c>
      <c r="Y53" s="59">
        <v>116000</v>
      </c>
      <c r="Z53" s="47">
        <v>160600</v>
      </c>
      <c r="AA53" s="47">
        <v>169200</v>
      </c>
      <c r="AB53" s="47">
        <v>190200</v>
      </c>
      <c r="AC53" s="47">
        <v>194200</v>
      </c>
      <c r="AD53" s="3"/>
      <c r="AE53" s="3"/>
      <c r="AF53" s="3"/>
    </row>
    <row r="54" spans="1:32" hidden="1">
      <c r="C54" s="1">
        <f t="shared" si="3"/>
        <v>50800</v>
      </c>
      <c r="E54" s="1">
        <f t="shared" si="4"/>
        <v>50800</v>
      </c>
      <c r="F54" s="1">
        <v>50800</v>
      </c>
      <c r="G54" s="1">
        <v>59500</v>
      </c>
      <c r="H54" s="1">
        <v>45300</v>
      </c>
      <c r="I54" s="1">
        <v>71300</v>
      </c>
      <c r="J54" s="64">
        <v>23800</v>
      </c>
      <c r="K54" s="64">
        <v>24100</v>
      </c>
      <c r="L54" s="51">
        <v>24500</v>
      </c>
      <c r="M54" s="51">
        <v>25800</v>
      </c>
      <c r="N54" s="46">
        <v>27900</v>
      </c>
      <c r="O54" s="48">
        <v>28800</v>
      </c>
      <c r="P54" s="49">
        <v>30200</v>
      </c>
      <c r="Q54" s="50">
        <v>35300</v>
      </c>
      <c r="R54" s="50">
        <v>38600</v>
      </c>
      <c r="S54" s="46">
        <v>75400</v>
      </c>
      <c r="T54" s="46">
        <v>81500</v>
      </c>
      <c r="U54" s="47">
        <v>90400</v>
      </c>
      <c r="V54" s="47">
        <v>95400</v>
      </c>
      <c r="W54" s="47">
        <v>101200</v>
      </c>
      <c r="X54" s="59">
        <v>107300</v>
      </c>
      <c r="Y54" s="59">
        <v>119500</v>
      </c>
      <c r="Z54" s="47">
        <v>165400</v>
      </c>
      <c r="AA54" s="59">
        <v>174300</v>
      </c>
      <c r="AB54" s="59">
        <v>195900</v>
      </c>
      <c r="AC54" s="59">
        <v>200000</v>
      </c>
      <c r="AD54" s="3"/>
      <c r="AE54" s="3"/>
      <c r="AF54" s="3"/>
    </row>
    <row r="55" spans="1:32" hidden="1">
      <c r="C55" s="1">
        <f t="shared" si="3"/>
        <v>52300</v>
      </c>
      <c r="E55" s="1">
        <f t="shared" si="4"/>
        <v>52300</v>
      </c>
      <c r="F55" s="1">
        <v>52300</v>
      </c>
      <c r="G55" s="1">
        <v>61300</v>
      </c>
      <c r="H55" s="1">
        <v>46700</v>
      </c>
      <c r="I55" s="1">
        <v>73400</v>
      </c>
      <c r="J55" s="65">
        <v>24500</v>
      </c>
      <c r="K55" s="65">
        <v>24800</v>
      </c>
      <c r="L55" s="46">
        <v>25200</v>
      </c>
      <c r="M55" s="46">
        <v>26600</v>
      </c>
      <c r="N55" s="46">
        <v>28700</v>
      </c>
      <c r="O55" s="48">
        <v>29700</v>
      </c>
      <c r="P55" s="49">
        <v>31100</v>
      </c>
      <c r="Q55" s="50">
        <v>36400</v>
      </c>
      <c r="R55" s="50">
        <v>39800</v>
      </c>
      <c r="S55" s="46">
        <v>77700</v>
      </c>
      <c r="T55" s="46">
        <v>83900</v>
      </c>
      <c r="U55" s="46">
        <v>93100</v>
      </c>
      <c r="V55" s="46">
        <v>98300</v>
      </c>
      <c r="W55" s="46">
        <v>104200</v>
      </c>
      <c r="X55" s="59">
        <v>110500</v>
      </c>
      <c r="Y55" s="59">
        <v>123100</v>
      </c>
      <c r="Z55" s="47">
        <v>170400</v>
      </c>
      <c r="AA55" s="47">
        <v>179500</v>
      </c>
      <c r="AB55" s="47">
        <v>201800</v>
      </c>
      <c r="AC55" s="59">
        <v>206000</v>
      </c>
      <c r="AD55" s="3"/>
      <c r="AE55" s="3"/>
      <c r="AF55" s="3"/>
    </row>
    <row r="56" spans="1:32" hidden="1">
      <c r="C56" s="1">
        <f t="shared" si="3"/>
        <v>53900</v>
      </c>
      <c r="E56" s="1">
        <f t="shared" si="4"/>
        <v>53900</v>
      </c>
      <c r="F56" s="1">
        <v>53900</v>
      </c>
      <c r="G56" s="1">
        <v>63100</v>
      </c>
      <c r="H56" s="1">
        <v>48100</v>
      </c>
      <c r="I56" s="1">
        <v>75600</v>
      </c>
      <c r="J56" s="65">
        <v>25200</v>
      </c>
      <c r="K56" s="65">
        <v>25500</v>
      </c>
      <c r="L56" s="51">
        <v>26000</v>
      </c>
      <c r="M56" s="47">
        <v>27400</v>
      </c>
      <c r="N56" s="46">
        <v>29600</v>
      </c>
      <c r="O56" s="48">
        <v>30600</v>
      </c>
      <c r="P56" s="49">
        <v>32000</v>
      </c>
      <c r="Q56" s="50">
        <v>37500</v>
      </c>
      <c r="R56" s="50">
        <v>41000</v>
      </c>
      <c r="S56" s="46">
        <v>80000</v>
      </c>
      <c r="T56" s="46">
        <v>86400</v>
      </c>
      <c r="U56" s="47">
        <v>95900</v>
      </c>
      <c r="V56" s="47">
        <v>101200</v>
      </c>
      <c r="W56" s="47">
        <v>107300</v>
      </c>
      <c r="X56" s="47">
        <v>113800</v>
      </c>
      <c r="Y56" s="47">
        <v>126800</v>
      </c>
      <c r="Z56" s="47">
        <v>175500</v>
      </c>
      <c r="AA56" s="47">
        <v>184900</v>
      </c>
      <c r="AB56" s="47">
        <v>207900</v>
      </c>
      <c r="AC56" s="46">
        <v>212200</v>
      </c>
      <c r="AD56" s="3"/>
      <c r="AE56" s="3"/>
      <c r="AF56" s="3"/>
    </row>
    <row r="57" spans="1:32" hidden="1">
      <c r="C57" s="1">
        <f t="shared" si="3"/>
        <v>55500</v>
      </c>
      <c r="E57" s="1">
        <f t="shared" si="4"/>
        <v>55500</v>
      </c>
      <c r="F57" s="1">
        <v>55500</v>
      </c>
      <c r="G57" s="1">
        <v>65000</v>
      </c>
      <c r="H57" s="1">
        <v>49500</v>
      </c>
      <c r="I57" s="1">
        <v>77900</v>
      </c>
      <c r="J57" s="65">
        <v>26000</v>
      </c>
      <c r="K57" s="65">
        <v>26300</v>
      </c>
      <c r="L57" s="51">
        <v>26800</v>
      </c>
      <c r="M57" s="46">
        <v>28200</v>
      </c>
      <c r="N57" s="46">
        <v>30500</v>
      </c>
      <c r="O57" s="48">
        <v>31500</v>
      </c>
      <c r="P57" s="49">
        <v>33000</v>
      </c>
      <c r="Q57" s="50">
        <v>38600</v>
      </c>
      <c r="R57" s="50">
        <v>42200</v>
      </c>
      <c r="S57" s="46">
        <v>82400</v>
      </c>
      <c r="T57" s="46">
        <v>89000</v>
      </c>
      <c r="U57" s="46">
        <v>98800</v>
      </c>
      <c r="V57" s="46">
        <v>104200</v>
      </c>
      <c r="W57" s="46">
        <v>110500</v>
      </c>
      <c r="X57" s="59">
        <v>117200</v>
      </c>
      <c r="Y57" s="59">
        <v>130600</v>
      </c>
      <c r="Z57" s="47">
        <v>180800</v>
      </c>
      <c r="AA57" s="59">
        <v>190400</v>
      </c>
      <c r="AB57" s="59">
        <v>214100</v>
      </c>
      <c r="AC57" s="47">
        <v>218600</v>
      </c>
      <c r="AD57" s="3"/>
      <c r="AE57" s="3"/>
      <c r="AF57" s="3"/>
    </row>
    <row r="58" spans="1:32" hidden="1">
      <c r="C58" s="1">
        <f t="shared" si="3"/>
        <v>57200</v>
      </c>
      <c r="E58" s="1">
        <f t="shared" si="4"/>
        <v>57200</v>
      </c>
      <c r="F58" s="1">
        <v>57200</v>
      </c>
      <c r="G58" s="1">
        <v>67000</v>
      </c>
      <c r="H58" s="1">
        <v>51000</v>
      </c>
      <c r="I58" s="1">
        <v>80200</v>
      </c>
      <c r="J58" s="65">
        <v>26800</v>
      </c>
      <c r="K58" s="65">
        <v>27100</v>
      </c>
      <c r="L58" s="46">
        <v>27600</v>
      </c>
      <c r="M58" s="46">
        <v>29000</v>
      </c>
      <c r="N58" s="46">
        <v>31400</v>
      </c>
      <c r="O58" s="48">
        <v>32400</v>
      </c>
      <c r="P58" s="49">
        <v>34000</v>
      </c>
      <c r="Q58" s="50">
        <v>39800</v>
      </c>
      <c r="R58" s="50">
        <v>43500</v>
      </c>
      <c r="S58" s="46">
        <v>84900</v>
      </c>
      <c r="T58" s="46">
        <v>91700</v>
      </c>
      <c r="U58" s="59">
        <v>101800</v>
      </c>
      <c r="V58" s="59">
        <v>107300</v>
      </c>
      <c r="W58" s="59">
        <v>113800</v>
      </c>
      <c r="X58" s="47">
        <v>120700</v>
      </c>
      <c r="Y58" s="47">
        <v>134500</v>
      </c>
      <c r="Z58" s="47">
        <v>186200</v>
      </c>
      <c r="AA58" s="59">
        <v>196100</v>
      </c>
      <c r="AB58" s="59"/>
      <c r="AC58" s="47"/>
      <c r="AD58" s="3"/>
      <c r="AE58" s="3"/>
      <c r="AF58" s="3"/>
    </row>
    <row r="59" spans="1:32" hidden="1">
      <c r="C59" s="1">
        <f t="shared" si="3"/>
        <v>58900</v>
      </c>
      <c r="E59" s="1">
        <f t="shared" si="4"/>
        <v>58900</v>
      </c>
      <c r="F59" s="1">
        <v>58900</v>
      </c>
      <c r="G59" s="1">
        <v>69000</v>
      </c>
      <c r="H59" s="1">
        <v>52500</v>
      </c>
      <c r="I59" s="1">
        <v>82600</v>
      </c>
      <c r="J59" s="65">
        <v>27600</v>
      </c>
      <c r="K59" s="65">
        <v>27900</v>
      </c>
      <c r="L59" s="47">
        <v>28400</v>
      </c>
      <c r="M59" s="46">
        <v>29900</v>
      </c>
      <c r="N59" s="46">
        <v>32300</v>
      </c>
      <c r="O59" s="48">
        <v>33400</v>
      </c>
      <c r="P59" s="49">
        <v>35000</v>
      </c>
      <c r="Q59" s="50">
        <v>41000</v>
      </c>
      <c r="R59" s="50">
        <v>44800</v>
      </c>
      <c r="S59" s="46">
        <v>87400</v>
      </c>
      <c r="T59" s="46">
        <v>94500</v>
      </c>
      <c r="U59" s="59">
        <v>104900</v>
      </c>
      <c r="V59" s="59">
        <v>110500</v>
      </c>
      <c r="W59" s="59">
        <v>117200</v>
      </c>
      <c r="X59" s="59">
        <v>124300</v>
      </c>
      <c r="Y59" s="59">
        <v>138500</v>
      </c>
      <c r="Z59" s="47">
        <v>191800</v>
      </c>
      <c r="AA59" s="46">
        <v>202000</v>
      </c>
      <c r="AB59" s="46"/>
      <c r="AC59" s="60"/>
      <c r="AD59" s="3"/>
      <c r="AE59" s="3"/>
      <c r="AF59" s="3"/>
    </row>
    <row r="60" spans="1:32" hidden="1">
      <c r="C60" s="1">
        <f t="shared" si="3"/>
        <v>60700</v>
      </c>
      <c r="E60" s="1">
        <f t="shared" si="4"/>
        <v>60700</v>
      </c>
      <c r="F60" s="1">
        <v>60700</v>
      </c>
      <c r="G60" s="1">
        <v>71100</v>
      </c>
      <c r="H60" s="1">
        <v>54100</v>
      </c>
      <c r="I60" s="1">
        <v>85100</v>
      </c>
      <c r="J60" s="65">
        <v>28400</v>
      </c>
      <c r="K60" s="65">
        <v>28700</v>
      </c>
      <c r="L60" s="46">
        <v>29300</v>
      </c>
      <c r="M60" s="46">
        <v>30800</v>
      </c>
      <c r="N60" s="46">
        <v>33300</v>
      </c>
      <c r="O60" s="48">
        <v>34400</v>
      </c>
      <c r="P60" s="49">
        <v>36100</v>
      </c>
      <c r="Q60" s="50">
        <v>42200</v>
      </c>
      <c r="R60" s="50">
        <v>46100</v>
      </c>
      <c r="S60" s="46">
        <v>90000</v>
      </c>
      <c r="T60" s="46">
        <v>97300</v>
      </c>
      <c r="U60" s="59">
        <v>108000</v>
      </c>
      <c r="V60" s="59">
        <v>113800</v>
      </c>
      <c r="W60" s="59">
        <v>120700</v>
      </c>
      <c r="X60" s="59">
        <v>128000</v>
      </c>
      <c r="Y60" s="59">
        <v>142700</v>
      </c>
      <c r="Z60" s="47">
        <v>197600</v>
      </c>
      <c r="AA60" s="47">
        <v>208100</v>
      </c>
      <c r="AB60" s="47"/>
      <c r="AC60" s="60"/>
      <c r="AD60" s="3"/>
      <c r="AE60" s="3"/>
      <c r="AF60" s="3"/>
    </row>
    <row r="61" spans="1:32" hidden="1">
      <c r="C61" s="1">
        <f t="shared" si="3"/>
        <v>62500</v>
      </c>
      <c r="E61" s="1">
        <f t="shared" si="4"/>
        <v>62500</v>
      </c>
      <c r="F61" s="1">
        <v>62500</v>
      </c>
      <c r="G61" s="1">
        <v>73200</v>
      </c>
      <c r="H61" s="1">
        <v>55700</v>
      </c>
      <c r="I61" s="1">
        <v>87700</v>
      </c>
      <c r="J61" s="65">
        <v>29300</v>
      </c>
      <c r="K61" s="65">
        <v>29600</v>
      </c>
      <c r="L61" s="46">
        <v>30200</v>
      </c>
      <c r="M61" s="46">
        <v>31700</v>
      </c>
      <c r="N61" s="46">
        <v>34300</v>
      </c>
      <c r="O61" s="48">
        <v>35400</v>
      </c>
      <c r="P61" s="49">
        <v>37200</v>
      </c>
      <c r="Q61" s="50">
        <v>43500</v>
      </c>
      <c r="R61" s="50">
        <v>47500</v>
      </c>
      <c r="S61" s="46">
        <v>92700</v>
      </c>
      <c r="T61" s="46">
        <v>100200</v>
      </c>
      <c r="U61" s="47">
        <v>111200</v>
      </c>
      <c r="V61" s="47">
        <v>117200</v>
      </c>
      <c r="W61" s="47">
        <v>124300</v>
      </c>
      <c r="X61" s="59">
        <v>131800</v>
      </c>
      <c r="Y61" s="59">
        <v>147000</v>
      </c>
      <c r="Z61" s="51">
        <v>203500</v>
      </c>
      <c r="AA61" s="47"/>
      <c r="AB61" s="47"/>
      <c r="AC61" s="60"/>
      <c r="AD61" s="3"/>
      <c r="AE61" s="3"/>
      <c r="AF61" s="3"/>
    </row>
    <row r="62" spans="1:32" hidden="1">
      <c r="C62" s="1">
        <f t="shared" si="3"/>
        <v>64400</v>
      </c>
      <c r="E62" s="1">
        <f t="shared" si="4"/>
        <v>64400</v>
      </c>
      <c r="F62" s="1">
        <v>64400</v>
      </c>
      <c r="G62" s="1">
        <v>75400</v>
      </c>
      <c r="H62" s="1">
        <v>57400</v>
      </c>
      <c r="I62" s="1">
        <v>90300</v>
      </c>
      <c r="J62" s="65">
        <v>30200</v>
      </c>
      <c r="K62" s="65">
        <v>30500</v>
      </c>
      <c r="L62" s="46">
        <v>31100</v>
      </c>
      <c r="M62" s="46">
        <v>32700</v>
      </c>
      <c r="N62" s="46">
        <v>35300</v>
      </c>
      <c r="O62" s="48">
        <v>36500</v>
      </c>
      <c r="P62" s="49">
        <v>38300</v>
      </c>
      <c r="Q62" s="50">
        <v>44800</v>
      </c>
      <c r="R62" s="50">
        <v>48900</v>
      </c>
      <c r="S62" s="46">
        <v>95500</v>
      </c>
      <c r="T62" s="46">
        <v>103200</v>
      </c>
      <c r="U62" s="47">
        <v>114500</v>
      </c>
      <c r="V62" s="47">
        <v>120700</v>
      </c>
      <c r="W62" s="47">
        <v>128000</v>
      </c>
      <c r="X62" s="47">
        <v>135800</v>
      </c>
      <c r="Y62" s="47">
        <v>151400</v>
      </c>
      <c r="Z62" s="51"/>
      <c r="AA62" s="60"/>
      <c r="AB62" s="60"/>
      <c r="AC62" s="60"/>
      <c r="AD62" s="3"/>
      <c r="AE62" s="3"/>
      <c r="AF62" s="3"/>
    </row>
    <row r="63" spans="1:32" hidden="1">
      <c r="C63" s="1">
        <f t="shared" si="3"/>
        <v>66300</v>
      </c>
      <c r="E63" s="1">
        <f t="shared" si="4"/>
        <v>66300</v>
      </c>
      <c r="F63" s="1">
        <v>66300</v>
      </c>
      <c r="G63" s="1">
        <v>77700</v>
      </c>
      <c r="H63" s="1">
        <v>59100</v>
      </c>
      <c r="I63" s="1">
        <v>93000</v>
      </c>
      <c r="J63" s="68">
        <v>31100</v>
      </c>
      <c r="K63" s="68">
        <v>31400</v>
      </c>
      <c r="L63" s="46">
        <v>32000</v>
      </c>
      <c r="M63" s="46">
        <v>33700</v>
      </c>
      <c r="N63" s="46">
        <v>36400</v>
      </c>
      <c r="O63" s="48">
        <v>37600</v>
      </c>
      <c r="P63" s="49">
        <v>39400</v>
      </c>
      <c r="Q63" s="50">
        <v>46100</v>
      </c>
      <c r="R63" s="50">
        <v>50400</v>
      </c>
      <c r="S63" s="46">
        <v>98400</v>
      </c>
      <c r="T63" s="46">
        <v>106300</v>
      </c>
      <c r="U63" s="47">
        <v>117900</v>
      </c>
      <c r="V63" s="47">
        <v>124300</v>
      </c>
      <c r="W63" s="47">
        <v>131800</v>
      </c>
      <c r="X63" s="59">
        <v>139900</v>
      </c>
      <c r="Y63" s="59">
        <v>155900</v>
      </c>
      <c r="Z63" s="47"/>
      <c r="AA63" s="60"/>
      <c r="AB63" s="60"/>
      <c r="AC63" s="60"/>
      <c r="AD63" s="3"/>
      <c r="AE63" s="3"/>
      <c r="AF63" s="3"/>
    </row>
    <row r="64" spans="1:32" hidden="1">
      <c r="C64" s="1">
        <f t="shared" si="3"/>
        <v>68300</v>
      </c>
      <c r="E64" s="1">
        <f t="shared" si="4"/>
        <v>68300</v>
      </c>
      <c r="F64" s="65">
        <v>68300</v>
      </c>
      <c r="G64" s="70">
        <v>80000</v>
      </c>
      <c r="H64" s="64">
        <v>60900</v>
      </c>
      <c r="I64" s="65">
        <v>95800</v>
      </c>
      <c r="J64" s="68">
        <v>32000</v>
      </c>
      <c r="K64" s="68">
        <v>32300</v>
      </c>
      <c r="L64" s="46">
        <v>33000</v>
      </c>
      <c r="M64" s="46">
        <v>34700</v>
      </c>
      <c r="N64" s="47">
        <v>37500</v>
      </c>
      <c r="O64" s="52">
        <v>38700</v>
      </c>
      <c r="P64" s="49">
        <v>40600</v>
      </c>
      <c r="Q64" s="53">
        <v>47500</v>
      </c>
      <c r="R64" s="53">
        <v>51900</v>
      </c>
      <c r="S64" s="59">
        <v>101400</v>
      </c>
      <c r="T64" s="59">
        <v>109500</v>
      </c>
      <c r="U64" s="59">
        <v>121400</v>
      </c>
      <c r="V64" s="59">
        <v>128000</v>
      </c>
      <c r="W64" s="59">
        <v>135800</v>
      </c>
      <c r="X64" s="59">
        <v>144100</v>
      </c>
      <c r="Y64" s="59">
        <v>160600</v>
      </c>
      <c r="Z64" s="60"/>
      <c r="AA64" s="60"/>
      <c r="AB64" s="60"/>
      <c r="AC64" s="60"/>
      <c r="AD64" s="3"/>
      <c r="AE64" s="3"/>
      <c r="AF64" s="3"/>
    </row>
    <row r="65" spans="3:32" hidden="1">
      <c r="C65" s="1">
        <f t="shared" si="3"/>
        <v>70300</v>
      </c>
      <c r="E65" s="1">
        <f t="shared" si="4"/>
        <v>70300</v>
      </c>
      <c r="F65" s="65">
        <v>70300</v>
      </c>
      <c r="G65" s="71">
        <v>82400</v>
      </c>
      <c r="H65" s="65">
        <v>62700</v>
      </c>
      <c r="I65" s="65">
        <v>98700</v>
      </c>
      <c r="J65" s="65">
        <v>33000</v>
      </c>
      <c r="K65" s="65">
        <v>33300</v>
      </c>
      <c r="L65" s="46">
        <v>34000</v>
      </c>
      <c r="M65" s="46">
        <v>35700</v>
      </c>
      <c r="N65" s="46">
        <v>38600</v>
      </c>
      <c r="O65" s="48">
        <v>39900</v>
      </c>
      <c r="P65" s="49">
        <v>41800</v>
      </c>
      <c r="Q65" s="50">
        <v>48900</v>
      </c>
      <c r="R65" s="50">
        <v>53500</v>
      </c>
      <c r="S65" s="59">
        <v>104400</v>
      </c>
      <c r="T65" s="59">
        <v>112800</v>
      </c>
      <c r="U65" s="59">
        <v>125000</v>
      </c>
      <c r="V65" s="59">
        <v>131800</v>
      </c>
      <c r="W65" s="59">
        <v>139900</v>
      </c>
      <c r="X65" s="59">
        <v>148400</v>
      </c>
      <c r="Y65" s="59">
        <v>165400</v>
      </c>
      <c r="Z65" s="60"/>
      <c r="AA65" s="60"/>
      <c r="AB65" s="60"/>
      <c r="AC65" s="60"/>
      <c r="AD65" s="3"/>
      <c r="AE65" s="3"/>
      <c r="AF65" s="3"/>
    </row>
    <row r="66" spans="3:32" hidden="1">
      <c r="C66" s="1">
        <f t="shared" si="3"/>
        <v>72400</v>
      </c>
      <c r="E66" s="1">
        <f t="shared" si="4"/>
        <v>72400</v>
      </c>
      <c r="F66" s="64">
        <v>72400</v>
      </c>
      <c r="G66" s="70">
        <v>84900</v>
      </c>
      <c r="H66" s="65">
        <v>64600</v>
      </c>
      <c r="I66" s="73">
        <v>101700</v>
      </c>
      <c r="J66" s="65">
        <v>34000</v>
      </c>
      <c r="K66" s="65">
        <v>34300</v>
      </c>
      <c r="L66" s="46">
        <v>35000</v>
      </c>
      <c r="M66" s="47">
        <v>36800</v>
      </c>
      <c r="N66" s="46">
        <v>39800</v>
      </c>
      <c r="O66" s="48">
        <v>41100</v>
      </c>
      <c r="P66" s="49">
        <v>43300</v>
      </c>
      <c r="Q66" s="50">
        <v>50400</v>
      </c>
      <c r="R66" s="50">
        <v>55100</v>
      </c>
      <c r="S66" s="59">
        <v>107500</v>
      </c>
      <c r="T66" s="59">
        <v>116200</v>
      </c>
      <c r="U66" s="47">
        <v>128800</v>
      </c>
      <c r="V66" s="47">
        <v>135800</v>
      </c>
      <c r="W66" s="47">
        <v>144100</v>
      </c>
      <c r="X66" s="47">
        <v>152900</v>
      </c>
      <c r="Y66" s="47">
        <v>170400</v>
      </c>
      <c r="Z66" s="3"/>
      <c r="AA66" s="3"/>
      <c r="AB66" s="3"/>
      <c r="AC66" s="3"/>
      <c r="AD66" s="3"/>
      <c r="AE66" s="3"/>
      <c r="AF66" s="3"/>
    </row>
    <row r="67" spans="3:32" hidden="1">
      <c r="C67" s="1">
        <f t="shared" si="3"/>
        <v>74600</v>
      </c>
      <c r="E67" s="1">
        <f t="shared" si="4"/>
        <v>74600</v>
      </c>
      <c r="F67" s="65">
        <v>74600</v>
      </c>
      <c r="G67" s="70">
        <v>87400</v>
      </c>
      <c r="H67" s="65">
        <v>66500</v>
      </c>
      <c r="I67" s="73">
        <v>104800</v>
      </c>
      <c r="J67" s="65">
        <v>35000</v>
      </c>
      <c r="K67" s="65">
        <v>35300</v>
      </c>
      <c r="L67" s="46">
        <v>36100</v>
      </c>
      <c r="M67" s="46">
        <v>37900</v>
      </c>
      <c r="N67" s="51">
        <v>41000</v>
      </c>
      <c r="O67" s="54">
        <v>42300</v>
      </c>
      <c r="P67" s="49">
        <v>44400</v>
      </c>
      <c r="Q67" s="55">
        <v>51900</v>
      </c>
      <c r="R67" s="55">
        <v>56800</v>
      </c>
      <c r="S67" s="47">
        <v>110700</v>
      </c>
      <c r="T67" s="47">
        <v>119700</v>
      </c>
      <c r="U67" s="59">
        <v>132700</v>
      </c>
      <c r="V67" s="59">
        <v>139900</v>
      </c>
      <c r="W67" s="59">
        <v>148400</v>
      </c>
      <c r="X67" s="47">
        <v>157500</v>
      </c>
      <c r="Y67" s="47">
        <v>175500</v>
      </c>
      <c r="Z67" s="3"/>
      <c r="AA67" s="3"/>
      <c r="AB67" s="3"/>
      <c r="AC67" s="3"/>
      <c r="AD67" s="3"/>
      <c r="AE67" s="3"/>
      <c r="AF67" s="3"/>
    </row>
    <row r="68" spans="3:32" hidden="1">
      <c r="C68" s="1">
        <f t="shared" si="3"/>
        <v>76800</v>
      </c>
      <c r="E68" s="1">
        <f t="shared" si="4"/>
        <v>76800</v>
      </c>
      <c r="F68" s="65">
        <v>76800</v>
      </c>
      <c r="G68" s="71">
        <v>90000</v>
      </c>
      <c r="H68" s="64">
        <v>68500</v>
      </c>
      <c r="I68" s="73">
        <v>107900</v>
      </c>
      <c r="J68" s="65">
        <v>36100</v>
      </c>
      <c r="K68" s="65">
        <v>36400</v>
      </c>
      <c r="L68" s="46">
        <v>37200</v>
      </c>
      <c r="M68" s="46">
        <v>39000</v>
      </c>
      <c r="N68" s="51">
        <v>42200</v>
      </c>
      <c r="O68" s="54">
        <v>43600</v>
      </c>
      <c r="P68" s="49">
        <v>45700</v>
      </c>
      <c r="Q68" s="55">
        <v>53500</v>
      </c>
      <c r="R68" s="55">
        <v>58500</v>
      </c>
      <c r="S68" s="47">
        <v>114000</v>
      </c>
      <c r="T68" s="47">
        <v>123300</v>
      </c>
      <c r="U68" s="47">
        <v>136700</v>
      </c>
      <c r="V68" s="47">
        <v>144100</v>
      </c>
      <c r="W68" s="47">
        <v>152900</v>
      </c>
      <c r="X68" s="59">
        <v>162200</v>
      </c>
      <c r="Y68" s="59">
        <v>180800</v>
      </c>
      <c r="Z68" s="3"/>
      <c r="AA68" s="3"/>
      <c r="AB68" s="3"/>
      <c r="AC68" s="3"/>
      <c r="AD68" s="3"/>
      <c r="AE68" s="3"/>
      <c r="AF68" s="3"/>
    </row>
    <row r="69" spans="3:32" hidden="1">
      <c r="C69" s="1">
        <f t="shared" si="3"/>
        <v>79100</v>
      </c>
      <c r="E69" s="1">
        <f t="shared" si="4"/>
        <v>79100</v>
      </c>
      <c r="F69" s="64">
        <v>79100</v>
      </c>
      <c r="G69" s="71">
        <v>92700</v>
      </c>
      <c r="H69" s="65">
        <v>70600</v>
      </c>
      <c r="I69" s="64">
        <v>111100</v>
      </c>
      <c r="J69" s="68">
        <v>37200</v>
      </c>
      <c r="K69" s="68">
        <v>37500</v>
      </c>
      <c r="L69" s="47">
        <v>38300</v>
      </c>
      <c r="M69" s="46">
        <v>40200</v>
      </c>
      <c r="N69" s="51">
        <v>43500</v>
      </c>
      <c r="O69" s="54">
        <v>44900</v>
      </c>
      <c r="P69" s="49">
        <v>47100</v>
      </c>
      <c r="Q69" s="55">
        <v>55100</v>
      </c>
      <c r="R69" s="55">
        <v>60300</v>
      </c>
      <c r="S69" s="47">
        <v>117400</v>
      </c>
      <c r="T69" s="47">
        <v>127000</v>
      </c>
      <c r="U69" s="59">
        <v>140800</v>
      </c>
      <c r="V69" s="59">
        <v>148400</v>
      </c>
      <c r="W69" s="59">
        <v>157500</v>
      </c>
      <c r="X69" s="59">
        <v>167100</v>
      </c>
      <c r="Y69" s="59">
        <v>186200</v>
      </c>
      <c r="Z69" s="3"/>
      <c r="AA69" s="3"/>
      <c r="AB69" s="3"/>
      <c r="AC69" s="3"/>
      <c r="AD69" s="3"/>
      <c r="AE69" s="3"/>
      <c r="AF69" s="3"/>
    </row>
    <row r="70" spans="3:32" hidden="1">
      <c r="C70" s="1">
        <f t="shared" si="3"/>
        <v>81500</v>
      </c>
      <c r="E70" s="1">
        <f t="shared" si="4"/>
        <v>81500</v>
      </c>
      <c r="F70" s="64">
        <v>81500</v>
      </c>
      <c r="G70" s="70">
        <v>95500</v>
      </c>
      <c r="H70" s="65">
        <v>72700</v>
      </c>
      <c r="I70" s="64">
        <v>114400</v>
      </c>
      <c r="J70" s="68">
        <v>38300</v>
      </c>
      <c r="K70" s="68">
        <v>38600</v>
      </c>
      <c r="L70" s="46">
        <v>39400</v>
      </c>
      <c r="M70" s="46">
        <v>41400</v>
      </c>
      <c r="N70" s="47">
        <v>44800</v>
      </c>
      <c r="O70" s="52">
        <v>46200</v>
      </c>
      <c r="P70" s="49">
        <v>48500</v>
      </c>
      <c r="Q70" s="53">
        <v>56800</v>
      </c>
      <c r="R70" s="53">
        <v>62100</v>
      </c>
      <c r="S70" s="59">
        <v>120900</v>
      </c>
      <c r="T70" s="59">
        <v>130800</v>
      </c>
      <c r="U70" s="59">
        <v>145000</v>
      </c>
      <c r="V70" s="59">
        <v>152900</v>
      </c>
      <c r="W70" s="59">
        <v>162200</v>
      </c>
      <c r="X70" s="47">
        <v>172100</v>
      </c>
      <c r="Y70" s="47">
        <v>191800</v>
      </c>
      <c r="Z70" s="3"/>
      <c r="AA70" s="3"/>
      <c r="AB70" s="3"/>
      <c r="AC70" s="3"/>
      <c r="AD70" s="3"/>
      <c r="AE70" s="3"/>
      <c r="AF70" s="3"/>
    </row>
    <row r="71" spans="3:32" hidden="1">
      <c r="C71" s="1">
        <f t="shared" si="3"/>
        <v>83900</v>
      </c>
      <c r="E71" s="1">
        <f t="shared" si="4"/>
        <v>83900</v>
      </c>
      <c r="F71" s="65">
        <v>83900</v>
      </c>
      <c r="G71" s="70">
        <v>98400</v>
      </c>
      <c r="H71" s="65">
        <v>74900</v>
      </c>
      <c r="I71" s="64">
        <v>117800</v>
      </c>
      <c r="J71" s="68">
        <v>39400</v>
      </c>
      <c r="K71" s="68">
        <v>39800</v>
      </c>
      <c r="L71" s="46">
        <v>40600</v>
      </c>
      <c r="M71" s="46">
        <v>42600</v>
      </c>
      <c r="N71" s="51">
        <v>46100</v>
      </c>
      <c r="O71" s="54">
        <v>47600</v>
      </c>
      <c r="P71" s="49">
        <v>50000</v>
      </c>
      <c r="Q71" s="55">
        <v>58500</v>
      </c>
      <c r="R71" s="55">
        <v>64000</v>
      </c>
      <c r="S71" s="59">
        <v>124500</v>
      </c>
      <c r="T71" s="59">
        <v>134700</v>
      </c>
      <c r="U71" s="59">
        <v>149400</v>
      </c>
      <c r="V71" s="59">
        <v>157500</v>
      </c>
      <c r="W71" s="59">
        <v>167100</v>
      </c>
      <c r="X71" s="47">
        <v>177300</v>
      </c>
      <c r="Y71" s="47">
        <v>197600</v>
      </c>
      <c r="Z71" s="3"/>
      <c r="AA71" s="3"/>
      <c r="AB71" s="3"/>
      <c r="AC71" s="3"/>
      <c r="AD71" s="3"/>
      <c r="AE71" s="3"/>
      <c r="AF71" s="3"/>
    </row>
    <row r="72" spans="3:32" hidden="1">
      <c r="C72" s="1">
        <f t="shared" si="3"/>
        <v>86400</v>
      </c>
      <c r="E72" s="1">
        <f t="shared" si="4"/>
        <v>86400</v>
      </c>
      <c r="F72" s="64">
        <v>86400</v>
      </c>
      <c r="G72" s="70">
        <v>101400</v>
      </c>
      <c r="H72" s="65">
        <v>77100</v>
      </c>
      <c r="I72" s="73">
        <v>121300</v>
      </c>
      <c r="J72" s="65">
        <v>40600</v>
      </c>
      <c r="K72" s="65">
        <v>41000</v>
      </c>
      <c r="L72" s="46">
        <v>41800</v>
      </c>
      <c r="M72" s="46">
        <v>43900</v>
      </c>
      <c r="N72" s="51">
        <v>47500</v>
      </c>
      <c r="O72" s="54">
        <v>49000</v>
      </c>
      <c r="P72" s="49">
        <v>51500</v>
      </c>
      <c r="Q72" s="55">
        <v>60300</v>
      </c>
      <c r="R72" s="55">
        <v>65900</v>
      </c>
      <c r="S72" s="59">
        <v>128200</v>
      </c>
      <c r="T72" s="59">
        <v>138700</v>
      </c>
      <c r="U72" s="47">
        <v>153900</v>
      </c>
      <c r="V72" s="47">
        <v>162200</v>
      </c>
      <c r="W72" s="47">
        <v>172100</v>
      </c>
      <c r="X72" s="47">
        <v>182600</v>
      </c>
      <c r="Y72" s="47">
        <v>203500</v>
      </c>
      <c r="Z72" s="3"/>
      <c r="AA72" s="3"/>
      <c r="AB72" s="3"/>
      <c r="AC72" s="3"/>
      <c r="AD72" s="3"/>
      <c r="AE72" s="3"/>
      <c r="AF72" s="3"/>
    </row>
    <row r="73" spans="3:32" hidden="1">
      <c r="C73" s="1">
        <f t="shared" si="3"/>
        <v>89000</v>
      </c>
      <c r="E73" s="1">
        <f t="shared" si="4"/>
        <v>89000</v>
      </c>
      <c r="F73" s="64">
        <v>89000</v>
      </c>
      <c r="G73" s="70">
        <v>104400</v>
      </c>
      <c r="H73" s="65">
        <v>79400</v>
      </c>
      <c r="I73" s="73">
        <v>124900</v>
      </c>
      <c r="J73" s="65">
        <v>41800</v>
      </c>
      <c r="K73" s="65">
        <v>42200</v>
      </c>
      <c r="L73" s="46">
        <v>43100</v>
      </c>
      <c r="M73" s="47">
        <v>45200</v>
      </c>
      <c r="N73" s="46">
        <v>48900</v>
      </c>
      <c r="O73" s="48">
        <v>50500</v>
      </c>
      <c r="P73" s="49">
        <v>53000</v>
      </c>
      <c r="Q73" s="50">
        <v>62100</v>
      </c>
      <c r="R73" s="50">
        <v>67900</v>
      </c>
      <c r="S73" s="47">
        <v>132000</v>
      </c>
      <c r="T73" s="47">
        <v>142900</v>
      </c>
      <c r="U73" s="59">
        <v>158500</v>
      </c>
      <c r="V73" s="59">
        <v>167100</v>
      </c>
      <c r="W73" s="59">
        <v>177300</v>
      </c>
      <c r="X73" s="47">
        <v>188100</v>
      </c>
      <c r="Y73" s="47"/>
      <c r="Z73" s="3"/>
      <c r="AA73" s="3"/>
      <c r="AB73" s="3"/>
      <c r="AC73" s="3"/>
      <c r="AD73" s="3"/>
      <c r="AE73" s="3"/>
      <c r="AF73" s="3"/>
    </row>
    <row r="74" spans="3:32" hidden="1">
      <c r="C74" s="1">
        <f t="shared" si="3"/>
        <v>91700</v>
      </c>
      <c r="E74" s="1">
        <f t="shared" si="4"/>
        <v>91700</v>
      </c>
      <c r="F74" s="64">
        <v>91700</v>
      </c>
      <c r="G74" s="70">
        <v>107500</v>
      </c>
      <c r="H74" s="64">
        <v>81800</v>
      </c>
      <c r="I74" s="73">
        <v>128600</v>
      </c>
      <c r="J74" s="65">
        <v>43100</v>
      </c>
      <c r="K74" s="65">
        <v>43500</v>
      </c>
      <c r="L74" s="46">
        <v>44400</v>
      </c>
      <c r="M74" s="46">
        <v>46600</v>
      </c>
      <c r="N74" s="47">
        <v>50400</v>
      </c>
      <c r="O74" s="52">
        <v>52000</v>
      </c>
      <c r="P74" s="49">
        <v>54600</v>
      </c>
      <c r="Q74" s="53">
        <v>64000</v>
      </c>
      <c r="R74" s="53">
        <v>69900</v>
      </c>
      <c r="S74" s="59">
        <v>136000</v>
      </c>
      <c r="T74" s="59">
        <v>147200</v>
      </c>
      <c r="U74" s="59">
        <v>163300</v>
      </c>
      <c r="V74" s="59">
        <v>172100</v>
      </c>
      <c r="W74" s="59">
        <v>182600</v>
      </c>
      <c r="X74" s="47">
        <v>193700</v>
      </c>
      <c r="Y74" s="47"/>
      <c r="Z74" s="3"/>
      <c r="AA74" s="3"/>
      <c r="AB74" s="3"/>
      <c r="AC74" s="3"/>
      <c r="AD74" s="3"/>
      <c r="AE74" s="3"/>
      <c r="AF74" s="3"/>
    </row>
    <row r="75" spans="3:32" hidden="1">
      <c r="C75" s="1">
        <f t="shared" si="3"/>
        <v>94500</v>
      </c>
      <c r="E75" s="1">
        <f t="shared" si="4"/>
        <v>94500</v>
      </c>
      <c r="F75" s="64">
        <v>94500</v>
      </c>
      <c r="G75" s="70">
        <v>110700</v>
      </c>
      <c r="H75" s="65">
        <v>84300</v>
      </c>
      <c r="I75" s="64">
        <v>132500</v>
      </c>
      <c r="J75" s="65">
        <v>44400</v>
      </c>
      <c r="K75" s="65">
        <v>44800</v>
      </c>
      <c r="L75" s="51">
        <v>45700</v>
      </c>
      <c r="M75" s="46">
        <v>48000</v>
      </c>
      <c r="N75" s="46">
        <v>51900</v>
      </c>
      <c r="O75" s="48">
        <v>53600</v>
      </c>
      <c r="P75" s="49">
        <v>56200</v>
      </c>
      <c r="Q75" s="50">
        <v>65900</v>
      </c>
      <c r="R75" s="50">
        <v>72000</v>
      </c>
      <c r="S75" s="59">
        <v>140100</v>
      </c>
      <c r="T75" s="59">
        <v>151600</v>
      </c>
      <c r="U75" s="59">
        <v>168200</v>
      </c>
      <c r="V75" s="59">
        <v>177300</v>
      </c>
      <c r="W75" s="59">
        <v>188100</v>
      </c>
      <c r="X75" s="59">
        <v>199500</v>
      </c>
      <c r="Y75" s="59"/>
      <c r="Z75" s="3"/>
      <c r="AA75" s="3"/>
      <c r="AB75" s="3"/>
      <c r="AC75" s="3"/>
      <c r="AD75" s="3"/>
      <c r="AE75" s="3"/>
      <c r="AF75" s="3"/>
    </row>
    <row r="76" spans="3:32" hidden="1">
      <c r="C76" s="1">
        <f t="shared" si="3"/>
        <v>97300</v>
      </c>
      <c r="E76" s="1">
        <f t="shared" si="4"/>
        <v>97300</v>
      </c>
      <c r="F76" s="64">
        <v>97300</v>
      </c>
      <c r="G76" s="70">
        <v>114000</v>
      </c>
      <c r="H76" s="65">
        <v>86800</v>
      </c>
      <c r="I76" s="64">
        <v>136500</v>
      </c>
      <c r="J76" s="65">
        <v>45700</v>
      </c>
      <c r="K76" s="65">
        <v>46100</v>
      </c>
      <c r="L76" s="47">
        <v>47100</v>
      </c>
      <c r="M76" s="46">
        <v>49400</v>
      </c>
      <c r="N76" s="46">
        <v>53500</v>
      </c>
      <c r="O76" s="48">
        <v>55200</v>
      </c>
      <c r="P76" s="49">
        <v>57900</v>
      </c>
      <c r="Q76" s="50">
        <v>67900</v>
      </c>
      <c r="R76" s="50">
        <v>74200</v>
      </c>
      <c r="S76" s="59">
        <v>144300</v>
      </c>
      <c r="T76" s="59">
        <v>156100</v>
      </c>
      <c r="U76" s="59">
        <v>173200</v>
      </c>
      <c r="V76" s="59">
        <v>182600</v>
      </c>
      <c r="W76" s="59">
        <v>193700</v>
      </c>
      <c r="X76" s="46"/>
      <c r="Y76" s="46"/>
      <c r="Z76" s="3"/>
      <c r="AA76" s="3"/>
      <c r="AB76" s="3"/>
      <c r="AC76" s="3"/>
      <c r="AD76" s="3"/>
      <c r="AE76" s="3"/>
      <c r="AF76" s="3"/>
    </row>
    <row r="77" spans="3:32" hidden="1">
      <c r="C77" s="1">
        <f t="shared" si="3"/>
        <v>100200</v>
      </c>
      <c r="E77" s="1">
        <f t="shared" si="4"/>
        <v>100200</v>
      </c>
      <c r="F77" s="64">
        <v>100200</v>
      </c>
      <c r="G77" s="70">
        <v>117400</v>
      </c>
      <c r="H77" s="64">
        <v>89400</v>
      </c>
      <c r="I77" s="73">
        <v>140600</v>
      </c>
      <c r="J77" s="65">
        <v>47100</v>
      </c>
      <c r="K77" s="65">
        <v>47500</v>
      </c>
      <c r="L77" s="51">
        <v>48500</v>
      </c>
      <c r="M77" s="46">
        <v>50900</v>
      </c>
      <c r="N77" s="46">
        <v>55100</v>
      </c>
      <c r="O77" s="48">
        <v>56900</v>
      </c>
      <c r="P77" s="49">
        <v>59600</v>
      </c>
      <c r="Q77" s="50">
        <v>69900</v>
      </c>
      <c r="R77" s="50">
        <v>76400</v>
      </c>
      <c r="S77" s="59">
        <v>148600</v>
      </c>
      <c r="T77" s="59">
        <v>160800</v>
      </c>
      <c r="U77" s="47">
        <v>178400</v>
      </c>
      <c r="V77" s="47">
        <v>188100</v>
      </c>
      <c r="W77" s="47">
        <v>199500</v>
      </c>
      <c r="X77" s="46"/>
      <c r="Y77" s="46"/>
      <c r="Z77" s="3"/>
      <c r="AA77" s="3"/>
      <c r="AB77" s="3"/>
      <c r="AC77" s="3"/>
      <c r="AD77" s="3"/>
      <c r="AE77" s="3"/>
      <c r="AF77" s="3"/>
    </row>
    <row r="78" spans="3:32" hidden="1">
      <c r="C78" s="1">
        <f t="shared" si="3"/>
        <v>103200</v>
      </c>
      <c r="E78" s="1">
        <f t="shared" si="4"/>
        <v>103200</v>
      </c>
      <c r="F78" s="64">
        <v>103200</v>
      </c>
      <c r="G78" s="70">
        <v>120900</v>
      </c>
      <c r="H78" s="64">
        <v>92100</v>
      </c>
      <c r="I78" s="73">
        <v>144800</v>
      </c>
      <c r="J78" s="65">
        <v>48500</v>
      </c>
      <c r="K78" s="65">
        <v>48900</v>
      </c>
      <c r="L78" s="51">
        <v>50000</v>
      </c>
      <c r="M78" s="46">
        <v>52400</v>
      </c>
      <c r="N78" s="46">
        <v>56800</v>
      </c>
      <c r="O78" s="48">
        <v>58600</v>
      </c>
      <c r="P78" s="49">
        <v>61400</v>
      </c>
      <c r="Q78" s="50">
        <v>72000</v>
      </c>
      <c r="R78" s="50">
        <v>78700</v>
      </c>
      <c r="S78" s="59">
        <v>153100</v>
      </c>
      <c r="T78" s="59">
        <v>165600</v>
      </c>
      <c r="U78" s="59">
        <v>183800</v>
      </c>
      <c r="V78" s="59">
        <v>193700</v>
      </c>
      <c r="W78" s="59"/>
      <c r="X78" s="60"/>
      <c r="Y78" s="60"/>
      <c r="Z78" s="3"/>
      <c r="AA78" s="3"/>
      <c r="AB78" s="3"/>
      <c r="AC78" s="3"/>
      <c r="AD78" s="3"/>
      <c r="AE78" s="3"/>
      <c r="AF78" s="3"/>
    </row>
    <row r="79" spans="3:32" hidden="1">
      <c r="C79" s="1">
        <f t="shared" si="3"/>
        <v>106300</v>
      </c>
      <c r="E79" s="1">
        <f t="shared" si="4"/>
        <v>106300</v>
      </c>
      <c r="F79" s="64">
        <v>106300</v>
      </c>
      <c r="G79" s="72">
        <v>124500</v>
      </c>
      <c r="H79" s="65">
        <v>94900</v>
      </c>
      <c r="I79" s="73">
        <v>149100</v>
      </c>
      <c r="J79" s="65">
        <v>50000</v>
      </c>
      <c r="K79" s="65">
        <v>50400</v>
      </c>
      <c r="L79" s="51">
        <v>51500</v>
      </c>
      <c r="M79" s="47">
        <v>54000</v>
      </c>
      <c r="N79" s="46">
        <v>58500</v>
      </c>
      <c r="O79" s="48">
        <v>60400</v>
      </c>
      <c r="P79" s="49">
        <v>63200</v>
      </c>
      <c r="Q79" s="50">
        <v>74200</v>
      </c>
      <c r="R79" s="50">
        <v>81100</v>
      </c>
      <c r="S79" s="59">
        <v>157700</v>
      </c>
      <c r="T79" s="59">
        <v>170600</v>
      </c>
      <c r="U79" s="47">
        <v>189300</v>
      </c>
      <c r="V79" s="47">
        <v>199500</v>
      </c>
      <c r="W79" s="47"/>
      <c r="X79" s="60"/>
      <c r="Y79" s="60"/>
      <c r="Z79" s="3"/>
      <c r="AA79" s="3"/>
      <c r="AB79" s="3"/>
      <c r="AC79" s="3"/>
      <c r="AD79" s="3"/>
      <c r="AE79" s="3"/>
      <c r="AF79" s="3"/>
    </row>
    <row r="80" spans="3:32" hidden="1">
      <c r="C80" s="1">
        <f t="shared" si="3"/>
        <v>109500</v>
      </c>
      <c r="E80" s="1">
        <f t="shared" si="4"/>
        <v>109500</v>
      </c>
      <c r="F80" s="64">
        <v>109500</v>
      </c>
      <c r="G80" s="70">
        <v>128200</v>
      </c>
      <c r="H80" s="64">
        <v>97700</v>
      </c>
      <c r="I80" s="64">
        <v>153600</v>
      </c>
      <c r="J80" s="65">
        <v>51500</v>
      </c>
      <c r="K80" s="65">
        <v>51900</v>
      </c>
      <c r="L80" s="51">
        <v>53000</v>
      </c>
      <c r="M80" s="57">
        <v>55600</v>
      </c>
      <c r="N80" s="46">
        <v>60300</v>
      </c>
      <c r="O80" s="48">
        <v>62200</v>
      </c>
      <c r="P80" s="49">
        <v>65100</v>
      </c>
      <c r="Q80" s="50">
        <v>76400</v>
      </c>
      <c r="R80" s="50">
        <v>83500</v>
      </c>
      <c r="S80" s="59">
        <v>162400</v>
      </c>
      <c r="T80" s="59">
        <v>175700</v>
      </c>
      <c r="U80" s="59">
        <v>195000</v>
      </c>
      <c r="V80" s="59"/>
      <c r="W80" s="59"/>
      <c r="X80" s="60"/>
      <c r="Y80" s="60"/>
      <c r="Z80" s="3"/>
      <c r="AA80" s="3"/>
      <c r="AB80" s="3"/>
      <c r="AC80" s="3"/>
      <c r="AD80" s="3"/>
      <c r="AE80" s="3"/>
      <c r="AF80" s="3"/>
    </row>
    <row r="81" spans="1:32" hidden="1">
      <c r="A81" s="3"/>
      <c r="B81" s="3"/>
      <c r="C81" s="1">
        <f t="shared" si="3"/>
        <v>112800</v>
      </c>
      <c r="D81" s="3"/>
      <c r="E81" s="1">
        <f>IF($E$41=4200,F81,IF($E$41=4800,G81,IF($E$41="5400A",I81,IF($E$41=3600,H81,IF($E$41=1700,J81,IF($E$41=1750,K81,IF($E$41=1900,L81,IF($E$41=2000,M81,IF($E$41="2400A",N81,IF($E$41="2400B",O81,IF($E$41="2400C",P81,IF($E$41="2800A",Q81,IF($E$41="2800B",R81,IF($E$41="5400B",S81,IF($E$41=6000,T81,IF($E$41=6600,U81,IF($E$41=6800,V81,IF($E$41=7200,W81,IF($E$41=7600,X81,IF($E$41=8200,Y81,IF($E$41=8700,Z81,IF($E$41=8900,IF($E$41=9500,AB81,IF($E$41=10000,AC81,""))))))))))))))))))))))))</f>
        <v>112800</v>
      </c>
      <c r="F81" s="68">
        <v>112800</v>
      </c>
      <c r="G81" s="70">
        <v>132000</v>
      </c>
      <c r="H81" s="64">
        <v>100600</v>
      </c>
      <c r="I81" s="64">
        <v>158200</v>
      </c>
      <c r="J81" s="65">
        <v>53000</v>
      </c>
      <c r="K81" s="65">
        <v>53500</v>
      </c>
      <c r="L81" s="51">
        <v>54600</v>
      </c>
      <c r="M81" s="57">
        <v>57300</v>
      </c>
      <c r="N81" s="46">
        <v>62100</v>
      </c>
      <c r="O81" s="48">
        <v>64100</v>
      </c>
      <c r="P81" s="49">
        <v>67100</v>
      </c>
      <c r="Q81" s="50">
        <v>78700</v>
      </c>
      <c r="R81" s="50">
        <v>86000</v>
      </c>
      <c r="S81" s="59">
        <v>167300</v>
      </c>
      <c r="T81" s="59">
        <v>181000</v>
      </c>
      <c r="U81" s="46"/>
      <c r="V81" s="46"/>
      <c r="W81" s="46"/>
      <c r="X81" s="60"/>
      <c r="Y81" s="60"/>
      <c r="Z81" s="3"/>
      <c r="AA81" s="3"/>
      <c r="AB81" s="3"/>
      <c r="AC81" s="3"/>
      <c r="AD81" s="3"/>
      <c r="AE81" s="3"/>
      <c r="AF81" s="3"/>
    </row>
    <row r="82" spans="1:32" hidden="1">
      <c r="A82" s="3"/>
      <c r="B82" s="3"/>
      <c r="C82" s="1">
        <f t="shared" si="3"/>
        <v>116200</v>
      </c>
      <c r="D82" s="3"/>
      <c r="E82" s="1">
        <f t="shared" si="4"/>
        <v>116200</v>
      </c>
      <c r="F82" s="64">
        <v>116200</v>
      </c>
      <c r="G82" s="70">
        <v>136000</v>
      </c>
      <c r="H82" s="64">
        <v>103600</v>
      </c>
      <c r="I82" s="73">
        <v>162900</v>
      </c>
      <c r="J82" s="65">
        <v>54600</v>
      </c>
      <c r="K82" s="65">
        <v>55100</v>
      </c>
      <c r="L82" s="46">
        <v>56200</v>
      </c>
      <c r="M82" s="57">
        <v>59000</v>
      </c>
      <c r="N82" s="46">
        <v>64000</v>
      </c>
      <c r="O82" s="48">
        <v>66000</v>
      </c>
      <c r="P82" s="49">
        <v>69100</v>
      </c>
      <c r="Q82" s="50">
        <v>81100</v>
      </c>
      <c r="R82" s="50">
        <v>88600</v>
      </c>
      <c r="S82" s="59">
        <v>172300</v>
      </c>
      <c r="T82" s="59">
        <v>186400</v>
      </c>
      <c r="U82" s="46"/>
      <c r="V82" s="46"/>
      <c r="W82" s="46"/>
      <c r="X82" s="60"/>
      <c r="Y82" s="60"/>
      <c r="Z82" s="3"/>
      <c r="AA82" s="3"/>
      <c r="AB82" s="3"/>
      <c r="AC82" s="3"/>
      <c r="AD82" s="3"/>
      <c r="AE82" s="3"/>
      <c r="AF82" s="3"/>
    </row>
    <row r="83" spans="1:32" hidden="1">
      <c r="A83" s="3"/>
      <c r="B83" s="3"/>
      <c r="C83" s="3"/>
      <c r="D83" s="3"/>
      <c r="E83" s="3"/>
      <c r="F83" s="3"/>
      <c r="G83" s="3"/>
      <c r="H83" s="6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s="69" customFormat="1" hidden="1">
      <c r="G84" s="69">
        <v>2</v>
      </c>
      <c r="H84" s="69">
        <v>3</v>
      </c>
      <c r="I84" s="69">
        <v>4</v>
      </c>
      <c r="J84" s="69">
        <v>5</v>
      </c>
      <c r="K84" s="69">
        <v>9</v>
      </c>
      <c r="L84" s="69" t="s">
        <v>75</v>
      </c>
      <c r="M84" s="69" t="s">
        <v>76</v>
      </c>
      <c r="N84" s="69">
        <v>10</v>
      </c>
      <c r="O84" s="69" t="s">
        <v>77</v>
      </c>
      <c r="P84" s="69">
        <v>11</v>
      </c>
      <c r="Q84" s="69">
        <v>12</v>
      </c>
      <c r="R84" s="69">
        <v>14</v>
      </c>
      <c r="S84" s="69">
        <v>15</v>
      </c>
      <c r="T84" s="69">
        <v>15</v>
      </c>
      <c r="U84" s="69">
        <v>16</v>
      </c>
      <c r="V84" s="69">
        <v>17</v>
      </c>
      <c r="W84" s="69">
        <v>18</v>
      </c>
      <c r="X84" s="69">
        <v>19</v>
      </c>
      <c r="Y84" s="69">
        <v>20</v>
      </c>
      <c r="Z84" s="69">
        <v>21</v>
      </c>
      <c r="AA84" s="69">
        <v>22</v>
      </c>
      <c r="AB84" s="69">
        <v>23</v>
      </c>
      <c r="AC84" s="69" t="s">
        <v>78</v>
      </c>
      <c r="AD84" s="69">
        <v>24</v>
      </c>
    </row>
    <row r="85" spans="1:32" s="69" customFormat="1" hidden="1">
      <c r="G85" s="69" t="s">
        <v>79</v>
      </c>
      <c r="H85" s="69" t="s">
        <v>80</v>
      </c>
      <c r="I85" s="69" t="s">
        <v>81</v>
      </c>
      <c r="J85" s="69" t="s">
        <v>82</v>
      </c>
      <c r="K85" s="69" t="s">
        <v>83</v>
      </c>
      <c r="L85" s="69" t="s">
        <v>84</v>
      </c>
      <c r="M85" s="69" t="s">
        <v>85</v>
      </c>
      <c r="N85" s="69" t="s">
        <v>86</v>
      </c>
      <c r="O85" s="69" t="s">
        <v>87</v>
      </c>
      <c r="P85" s="69" t="s">
        <v>25</v>
      </c>
      <c r="Q85" s="69" t="s">
        <v>26</v>
      </c>
      <c r="R85" s="69" t="s">
        <v>27</v>
      </c>
      <c r="S85" s="69" t="s">
        <v>28</v>
      </c>
      <c r="T85" s="69" t="s">
        <v>88</v>
      </c>
      <c r="U85" s="69" t="s">
        <v>89</v>
      </c>
      <c r="V85" s="69" t="s">
        <v>90</v>
      </c>
      <c r="W85" s="69" t="s">
        <v>91</v>
      </c>
      <c r="X85" s="69" t="s">
        <v>92</v>
      </c>
      <c r="Y85" s="69" t="s">
        <v>93</v>
      </c>
      <c r="Z85" s="69" t="s">
        <v>94</v>
      </c>
      <c r="AA85" s="69" t="s">
        <v>95</v>
      </c>
      <c r="AB85" s="69" t="s">
        <v>96</v>
      </c>
      <c r="AC85" s="69" t="s">
        <v>97</v>
      </c>
      <c r="AD85" s="69" t="s">
        <v>98</v>
      </c>
    </row>
    <row r="86" spans="1:32" hidden="1">
      <c r="A86" s="195"/>
      <c r="B86" s="19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>
      <c r="A87" s="195"/>
      <c r="B87" s="19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</sheetData>
  <sheetProtection password="C1FB" sheet="1" objects="1" scenarios="1" selectLockedCells="1"/>
  <mergeCells count="37">
    <mergeCell ref="A1:B1"/>
    <mergeCell ref="C1:H1"/>
    <mergeCell ref="A2:B2"/>
    <mergeCell ref="C4:D4"/>
    <mergeCell ref="C2:E2"/>
    <mergeCell ref="A3:B3"/>
    <mergeCell ref="C3:E3"/>
    <mergeCell ref="G3:H3"/>
    <mergeCell ref="G2:H2"/>
    <mergeCell ref="A86:B87"/>
    <mergeCell ref="F10:H10"/>
    <mergeCell ref="F14:G14"/>
    <mergeCell ref="A23:D23"/>
    <mergeCell ref="E23:H23"/>
    <mergeCell ref="A10:C10"/>
    <mergeCell ref="G41:H41"/>
    <mergeCell ref="L1:R2"/>
    <mergeCell ref="V27:Z28"/>
    <mergeCell ref="V29:Z30"/>
    <mergeCell ref="V31:Z32"/>
    <mergeCell ref="V33:Z34"/>
    <mergeCell ref="N4:Q28"/>
    <mergeCell ref="V10:Z11"/>
    <mergeCell ref="K15:L27"/>
    <mergeCell ref="S40:Y40"/>
    <mergeCell ref="Z40:AC40"/>
    <mergeCell ref="A4:B5"/>
    <mergeCell ref="C5:D5"/>
    <mergeCell ref="E4:G5"/>
    <mergeCell ref="J40:R40"/>
    <mergeCell ref="V35:Z36"/>
    <mergeCell ref="V37:Z38"/>
    <mergeCell ref="A6:B8"/>
    <mergeCell ref="C6:D6"/>
    <mergeCell ref="C7:D7"/>
    <mergeCell ref="C8:D8"/>
    <mergeCell ref="K10:L14"/>
  </mergeCells>
  <conditionalFormatting sqref="R48">
    <cfRule type="colorScale" priority="23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L41:R82">
    <cfRule type="colorScale" priority="22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L41:R42 L43:O82 Q43:R48 R49:R63 Q63:R82 Q48:Q63">
    <cfRule type="colorScale" priority="21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R49:R63 L63:R82 L48:Q63 L41:R48">
    <cfRule type="colorScale" priority="20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S41:Y82">
    <cfRule type="colorScale" priority="19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S41:Y82">
    <cfRule type="colorScale" priority="18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Z41:AC65">
    <cfRule type="colorScale" priority="16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Z41:AC65">
    <cfRule type="colorScale" priority="15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J41:K82">
    <cfRule type="colorScale" priority="13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J41:K82">
    <cfRule type="colorScale" priority="12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R49">
    <cfRule type="colorScale" priority="10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H64:H83">
    <cfRule type="colorScale" priority="9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H64:H83">
    <cfRule type="colorScale" priority="8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H64:H83">
    <cfRule type="colorScale" priority="7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F64:G82">
    <cfRule type="colorScale" priority="6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F64:G82">
    <cfRule type="colorScale" priority="5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F64:G82">
    <cfRule type="colorScale" priority="4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I64:I82">
    <cfRule type="colorScale" priority="3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I64:I82">
    <cfRule type="colorScale" priority="2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I64:I82">
    <cfRule type="colorScale" priority="1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dataValidations count="17">
    <dataValidation type="list" allowBlank="1" showInputMessage="1" showErrorMessage="1" prompt="sellect GPF or NPS" sqref="H4">
      <formula1>$AI$1:$AI$4</formula1>
    </dataValidation>
    <dataValidation type="list" allowBlank="1" showInputMessage="1" showErrorMessage="1" prompt="Sellect Grade Pay" sqref="E11">
      <formula1>$AJ$2:$AJ$27</formula1>
    </dataValidation>
    <dataValidation type="list" allowBlank="1" showInputMessage="1" showErrorMessage="1" prompt="Sellect Pay Band" sqref="C4:D4">
      <formula1>$AI$5:$AI$10</formula1>
    </dataValidation>
    <dataValidation allowBlank="1" showInputMessage="1" showErrorMessage="1" prompt="Write Basic With Grade PAY" sqref="D11"/>
    <dataValidation type="list" allowBlank="1" showInputMessage="1" showErrorMessage="1" prompt="Sellect Regular / Fix Pay" sqref="B9">
      <formula1>$AI$15:$AI$17</formula1>
    </dataValidation>
    <dataValidation allowBlank="1" showInputMessage="1" showErrorMessage="1" prompt="Write Here 6th pay HRA" sqref="F17"/>
    <dataValidation allowBlank="1" showInputMessage="1" showErrorMessage="1" prompt="write here 7th pay DA" sqref="B15"/>
    <dataValidation allowBlank="1" showInputMessage="1" showErrorMessage="1" prompt="Write office name" sqref="C1:H1"/>
    <dataValidation allowBlank="1" showInputMessage="1" showErrorMessage="1" prompt="write Employee Name" sqref="C2:E2"/>
    <dataValidation allowBlank="1" showInputMessage="1" showErrorMessage="1" prompt="Write Designation" sqref="G2:H2"/>
    <dataValidation allowBlank="1" showInputMessage="1" showErrorMessage="1" prompt="posting Place" sqref="C3:E3"/>
    <dataValidation allowBlank="1" showInputMessage="1" showErrorMessage="1" prompt="Posting District Name" sqref="G3:H3"/>
    <dataValidation allowBlank="1" showInputMessage="1" showErrorMessage="1" prompt="write 7th pay HRA" sqref="B17"/>
    <dataValidation allowBlank="1" showInputMessage="1" showErrorMessage="1" prompt="write CCA, If Needed" sqref="B18"/>
    <dataValidation allowBlank="1" showInputMessage="1" showErrorMessage="1" prompt="write Wash. All., If Needed" sqref="B19"/>
    <dataValidation allowBlank="1" showInputMessage="1" showErrorMessage="1" prompt="write Phy. All., If Needed" sqref="B20"/>
    <dataValidation allowBlank="1" showInputMessage="1" showErrorMessage="1" prompt="write Other All., If Needed" sqref="B21"/>
  </dataValidations>
  <hyperlinks>
    <hyperlink ref="V37" r:id="rId1"/>
  </hyperlinks>
  <pageMargins left="0" right="0" top="0" bottom="0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H12" sqref="H12"/>
    </sheetView>
  </sheetViews>
  <sheetFormatPr defaultRowHeight="15"/>
  <cols>
    <col min="1" max="1" width="3.85546875" style="1" customWidth="1"/>
    <col min="2" max="2" width="5" style="1" customWidth="1"/>
    <col min="3" max="3" width="20.140625" style="1" customWidth="1"/>
    <col min="4" max="4" width="4.7109375" style="1" customWidth="1"/>
    <col min="5" max="5" width="20" style="1" customWidth="1"/>
    <col min="6" max="6" width="11" style="1" customWidth="1"/>
    <col min="7" max="7" width="7" style="1" customWidth="1"/>
    <col min="8" max="8" width="27.7109375" style="1" customWidth="1"/>
    <col min="9" max="10" width="9.140625" style="1"/>
    <col min="11" max="12" width="0" style="1" hidden="1" customWidth="1"/>
    <col min="13" max="16384" width="9.140625" style="1"/>
  </cols>
  <sheetData>
    <row r="1" spans="1:8" ht="16.5" customHeight="1">
      <c r="A1" s="214" t="s">
        <v>58</v>
      </c>
      <c r="B1" s="214"/>
      <c r="C1" s="214"/>
      <c r="D1" s="214"/>
      <c r="E1" s="214"/>
      <c r="F1" s="214"/>
      <c r="G1" s="214"/>
      <c r="H1" s="214"/>
    </row>
    <row r="2" spans="1:8" ht="15.75">
      <c r="A2" s="214" t="s">
        <v>59</v>
      </c>
      <c r="B2" s="214"/>
      <c r="C2" s="214"/>
      <c r="D2" s="214"/>
      <c r="E2" s="214"/>
      <c r="F2" s="214"/>
      <c r="G2" s="214"/>
      <c r="H2" s="214"/>
    </row>
    <row r="3" spans="1:8" ht="17.25">
      <c r="A3" s="217" t="s">
        <v>60</v>
      </c>
      <c r="B3" s="217"/>
      <c r="C3" s="217"/>
      <c r="D3" s="293" t="str">
        <f>IF(AND('Pay Calculation'!C1=""),"",'Pay Calculation'!C1)</f>
        <v>Block Elemantry Education Office , Panchyat Samiti- Sojat City (pali)</v>
      </c>
      <c r="E3" s="293"/>
      <c r="F3" s="293"/>
      <c r="G3" s="293"/>
      <c r="H3" s="293"/>
    </row>
    <row r="4" spans="1:8" ht="17.100000000000001" customHeight="1">
      <c r="A4" s="216">
        <v>1</v>
      </c>
      <c r="B4" s="307" t="s">
        <v>35</v>
      </c>
      <c r="C4" s="307"/>
      <c r="D4" s="307"/>
      <c r="E4" s="307"/>
      <c r="F4" s="307"/>
      <c r="G4" s="307"/>
      <c r="H4" s="291" t="str">
        <f>IF(AND('Pay Calculation'!C2=""),"",'Pay Calculation'!C2)</f>
        <v>HEERA LAL JAT</v>
      </c>
    </row>
    <row r="5" spans="1:8" ht="17.100000000000001" customHeight="1">
      <c r="A5" s="216"/>
      <c r="B5" s="307"/>
      <c r="C5" s="307"/>
      <c r="D5" s="307"/>
      <c r="E5" s="307"/>
      <c r="F5" s="307"/>
      <c r="G5" s="307"/>
      <c r="H5" s="291" t="str">
        <f>IF(AND('Pay Calculation'!G2=""),"",'Pay Calculation'!G2)</f>
        <v>TEACHER</v>
      </c>
    </row>
    <row r="6" spans="1:8" ht="18" customHeight="1">
      <c r="A6" s="2">
        <v>2</v>
      </c>
      <c r="B6" s="219" t="s">
        <v>212</v>
      </c>
      <c r="C6" s="219"/>
      <c r="D6" s="219"/>
      <c r="E6" s="219"/>
      <c r="F6" s="219"/>
      <c r="G6" s="219"/>
      <c r="H6" s="292" t="str">
        <f>IF(AND('Pay Calculation'!C3=""),"",'Pay Calculation'!C3)</f>
        <v>G.U.P.S. POTALIYA</v>
      </c>
    </row>
    <row r="7" spans="1:8" ht="15" customHeight="1">
      <c r="A7" s="2"/>
      <c r="B7" s="2" t="s">
        <v>36</v>
      </c>
      <c r="C7" s="219" t="s">
        <v>37</v>
      </c>
      <c r="D7" s="219"/>
      <c r="E7" s="219"/>
      <c r="F7" s="219"/>
      <c r="G7" s="219"/>
      <c r="H7" s="148" t="str">
        <f>IF(AND('Pay Calculation'!C4=""),"",CONCATENATE('Pay Calculation'!C4,"  ","(",'Pay Calculation'!C5,")",))</f>
        <v>PB-2  (9300-34800)</v>
      </c>
    </row>
    <row r="8" spans="1:8" ht="15" customHeight="1">
      <c r="A8" s="2"/>
      <c r="B8" s="2" t="s">
        <v>39</v>
      </c>
      <c r="C8" s="219" t="s">
        <v>24</v>
      </c>
      <c r="D8" s="219"/>
      <c r="E8" s="219"/>
      <c r="F8" s="219"/>
      <c r="G8" s="219"/>
      <c r="H8" s="148">
        <f>IF(AND('Pay Calculation'!E11=""),"",'Pay Calculation'!E11)</f>
        <v>4200</v>
      </c>
    </row>
    <row r="9" spans="1:8" ht="15" customHeight="1">
      <c r="A9" s="2"/>
      <c r="B9" s="2" t="s">
        <v>40</v>
      </c>
      <c r="C9" s="219" t="s">
        <v>38</v>
      </c>
      <c r="D9" s="219"/>
      <c r="E9" s="219"/>
      <c r="F9" s="219"/>
      <c r="G9" s="219"/>
      <c r="H9" s="148">
        <f>IF(AND('Pay Calculation'!AH12=""),"",'Pay Calculation'!AH12)</f>
        <v>12</v>
      </c>
    </row>
    <row r="10" spans="1:8" ht="15" customHeight="1">
      <c r="A10" s="2">
        <v>3</v>
      </c>
      <c r="B10" s="219" t="s">
        <v>213</v>
      </c>
      <c r="C10" s="219"/>
      <c r="D10" s="219"/>
      <c r="E10" s="219"/>
      <c r="F10" s="219"/>
      <c r="G10" s="219"/>
      <c r="H10" s="140">
        <v>42917</v>
      </c>
    </row>
    <row r="11" spans="1:8" ht="30" customHeight="1">
      <c r="A11" s="2">
        <v>4</v>
      </c>
      <c r="B11" s="308" t="s">
        <v>214</v>
      </c>
      <c r="C11" s="308"/>
      <c r="D11" s="308"/>
      <c r="E11" s="308"/>
      <c r="F11" s="308"/>
      <c r="G11" s="308"/>
      <c r="H11" s="140">
        <v>43009</v>
      </c>
    </row>
    <row r="12" spans="1:8" ht="15" customHeight="1">
      <c r="A12" s="2">
        <v>5</v>
      </c>
      <c r="B12" s="219" t="s">
        <v>41</v>
      </c>
      <c r="C12" s="219"/>
      <c r="D12" s="219"/>
      <c r="E12" s="219"/>
      <c r="F12" s="219"/>
      <c r="G12" s="219"/>
      <c r="H12" s="141"/>
    </row>
    <row r="13" spans="1:8" ht="15" customHeight="1">
      <c r="A13" s="2"/>
      <c r="B13" s="2" t="s">
        <v>42</v>
      </c>
      <c r="C13" s="219" t="s">
        <v>43</v>
      </c>
      <c r="D13" s="219"/>
      <c r="E13" s="219"/>
      <c r="F13" s="219"/>
      <c r="G13" s="219"/>
      <c r="H13" s="148">
        <f>IF(AND('Pay Calculation'!B9='Pay Calculation'!AI16),'Pay Calculation'!D13,IF(AND('Pay Calculation'!D11=""),"",'Pay Calculation'!D11))</f>
        <v>17550</v>
      </c>
    </row>
    <row r="14" spans="1:8" ht="15" customHeight="1">
      <c r="A14" s="2"/>
      <c r="B14" s="2" t="s">
        <v>44</v>
      </c>
      <c r="C14" s="219" t="s">
        <v>45</v>
      </c>
      <c r="D14" s="219"/>
      <c r="E14" s="219"/>
      <c r="F14" s="219"/>
      <c r="G14" s="219"/>
      <c r="H14" s="141"/>
    </row>
    <row r="15" spans="1:8" ht="15" customHeight="1">
      <c r="A15" s="2"/>
      <c r="B15" s="2" t="s">
        <v>46</v>
      </c>
      <c r="C15" s="219" t="s">
        <v>47</v>
      </c>
      <c r="D15" s="219"/>
      <c r="E15" s="219"/>
      <c r="F15" s="219"/>
      <c r="G15" s="219"/>
      <c r="H15" s="142">
        <f>IF(AND('Pay Calculation'!B9='Pay Calculation'!AI16),"0",IF(AND(H13=""),"",H13*125/100))</f>
        <v>21937.5</v>
      </c>
    </row>
    <row r="16" spans="1:8" ht="15" customHeight="1">
      <c r="A16" s="2"/>
      <c r="B16" s="2" t="s">
        <v>48</v>
      </c>
      <c r="C16" s="219" t="s">
        <v>49</v>
      </c>
      <c r="D16" s="219"/>
      <c r="E16" s="219"/>
      <c r="F16" s="219"/>
      <c r="G16" s="219"/>
      <c r="H16" s="142">
        <f>IF(AND('Pay Calculation'!B9='Pay Calculation'!AI16),H13,SUM(H13,H14,H15))</f>
        <v>39487.5</v>
      </c>
    </row>
    <row r="17" spans="1:14" ht="30" customHeight="1">
      <c r="A17" s="2">
        <v>6</v>
      </c>
      <c r="B17" s="308" t="s">
        <v>50</v>
      </c>
      <c r="C17" s="308"/>
      <c r="D17" s="308"/>
      <c r="E17" s="308"/>
      <c r="F17" s="308"/>
      <c r="G17" s="308"/>
      <c r="H17" s="148" t="str">
        <f>IF(AND('Pay Calculation'!AH13=""),"",'Pay Calculation'!AH13)</f>
        <v>L-11</v>
      </c>
    </row>
    <row r="18" spans="1:14" ht="29.25" customHeight="1">
      <c r="A18" s="2">
        <v>7</v>
      </c>
      <c r="B18" s="308" t="s">
        <v>215</v>
      </c>
      <c r="C18" s="308"/>
      <c r="D18" s="308"/>
      <c r="E18" s="308"/>
      <c r="F18" s="308"/>
      <c r="G18" s="308"/>
      <c r="H18" s="148">
        <f>IF(AND('Pay Calculation'!B9='Pay Calculation'!AI16),"0",IF(AND('Pay Calculation'!D12=""),"",'Pay Calculation'!D12))</f>
        <v>45104</v>
      </c>
    </row>
    <row r="19" spans="1:14">
      <c r="A19" s="216">
        <v>8</v>
      </c>
      <c r="B19" s="219" t="s">
        <v>51</v>
      </c>
      <c r="C19" s="219"/>
      <c r="D19" s="219"/>
      <c r="E19" s="219"/>
      <c r="F19" s="219"/>
      <c r="G19" s="219"/>
      <c r="H19" s="215">
        <f>IF(AND('Pay Calculation'!D13=""),"",'Pay Calculation'!D13)</f>
        <v>46500</v>
      </c>
    </row>
    <row r="20" spans="1:14">
      <c r="A20" s="216"/>
      <c r="B20" s="219" t="s">
        <v>52</v>
      </c>
      <c r="C20" s="219"/>
      <c r="D20" s="219"/>
      <c r="E20" s="219"/>
      <c r="F20" s="219"/>
      <c r="G20" s="219"/>
      <c r="H20" s="215"/>
    </row>
    <row r="21" spans="1:14" ht="15" customHeight="1">
      <c r="A21" s="2">
        <v>9</v>
      </c>
      <c r="B21" s="219" t="s">
        <v>53</v>
      </c>
      <c r="C21" s="219"/>
      <c r="D21" s="219"/>
      <c r="E21" s="219"/>
      <c r="F21" s="219"/>
      <c r="G21" s="219"/>
      <c r="H21" s="141"/>
    </row>
    <row r="22" spans="1:14" ht="15" customHeight="1">
      <c r="A22" s="2"/>
      <c r="B22" s="2" t="s">
        <v>36</v>
      </c>
      <c r="C22" s="219" t="s">
        <v>54</v>
      </c>
      <c r="D22" s="219"/>
      <c r="E22" s="219"/>
      <c r="F22" s="219"/>
      <c r="G22" s="219"/>
      <c r="H22" s="145">
        <f>H16</f>
        <v>39487.5</v>
      </c>
    </row>
    <row r="23" spans="1:14" ht="15" customHeight="1">
      <c r="A23" s="2"/>
      <c r="B23" s="2" t="s">
        <v>39</v>
      </c>
      <c r="C23" s="219" t="s">
        <v>55</v>
      </c>
      <c r="D23" s="219"/>
      <c r="E23" s="219"/>
      <c r="F23" s="219"/>
      <c r="G23" s="219"/>
      <c r="H23" s="146">
        <f>H19</f>
        <v>46500</v>
      </c>
      <c r="J23" s="1" t="str">
        <f>IF(AND(J21=""),"",IF(AND(M21=""),"",IF(J21&lt;=M21,0,IF(J21&gt;M21,J21-M21))))</f>
        <v/>
      </c>
      <c r="K23" s="102" t="s">
        <v>201</v>
      </c>
    </row>
    <row r="24" spans="1:14" ht="30.75" customHeight="1">
      <c r="A24" s="2"/>
      <c r="B24" s="2" t="s">
        <v>40</v>
      </c>
      <c r="C24" s="308" t="s">
        <v>216</v>
      </c>
      <c r="D24" s="308"/>
      <c r="E24" s="308"/>
      <c r="F24" s="308"/>
      <c r="G24" s="308"/>
      <c r="H24" s="145">
        <f>IF(AND(H22=""),"",IF(AND(H23=""),"",IF(H22&lt;=H23,0,IF(H22&gt;H23,H22-H23))))</f>
        <v>0</v>
      </c>
      <c r="K24" s="102" t="s">
        <v>199</v>
      </c>
    </row>
    <row r="25" spans="1:14" ht="15.95" customHeight="1">
      <c r="A25" s="2">
        <v>10</v>
      </c>
      <c r="B25" s="219" t="s">
        <v>56</v>
      </c>
      <c r="C25" s="219"/>
      <c r="D25" s="219"/>
      <c r="E25" s="219"/>
      <c r="F25" s="219"/>
      <c r="G25" s="219"/>
      <c r="H25" s="140">
        <v>43282</v>
      </c>
      <c r="K25" s="102" t="s">
        <v>202</v>
      </c>
      <c r="N25" s="102"/>
    </row>
    <row r="26" spans="1:14" ht="18.75" customHeight="1">
      <c r="A26" s="2">
        <v>11</v>
      </c>
      <c r="B26" s="219" t="s">
        <v>57</v>
      </c>
      <c r="C26" s="219"/>
      <c r="D26" s="315"/>
      <c r="E26" s="316"/>
      <c r="F26" s="316"/>
      <c r="G26" s="316"/>
      <c r="H26" s="317"/>
      <c r="K26" s="1" t="s">
        <v>203</v>
      </c>
      <c r="N26" s="102"/>
    </row>
    <row r="27" spans="1:14" s="298" customFormat="1" ht="12">
      <c r="B27" s="299"/>
      <c r="C27" s="299" t="s">
        <v>200</v>
      </c>
      <c r="D27" s="299"/>
      <c r="E27" s="299"/>
      <c r="F27" s="299"/>
      <c r="G27" s="299"/>
      <c r="H27" s="299"/>
      <c r="K27" s="298" t="s">
        <v>206</v>
      </c>
      <c r="N27" s="300"/>
    </row>
    <row r="28" spans="1:14" s="298" customFormat="1" ht="14.1" customHeight="1">
      <c r="B28" s="298" t="s">
        <v>144</v>
      </c>
      <c r="C28" s="322" t="s">
        <v>242</v>
      </c>
      <c r="D28" s="322"/>
      <c r="E28" s="322"/>
      <c r="F28" s="323">
        <f>H19</f>
        <v>46500</v>
      </c>
      <c r="G28" s="324" t="s">
        <v>234</v>
      </c>
      <c r="H28" s="324"/>
      <c r="K28" s="298" t="s">
        <v>204</v>
      </c>
    </row>
    <row r="29" spans="1:14" s="298" customFormat="1" ht="14.1" customHeight="1">
      <c r="C29" s="301" t="s">
        <v>235</v>
      </c>
      <c r="D29" s="301"/>
      <c r="E29" s="301"/>
      <c r="F29" s="301"/>
      <c r="G29" s="301"/>
      <c r="H29" s="301"/>
      <c r="K29" s="298" t="s">
        <v>205</v>
      </c>
    </row>
    <row r="30" spans="1:14" s="298" customFormat="1" ht="14.1" customHeight="1">
      <c r="B30" s="298" t="s">
        <v>145</v>
      </c>
      <c r="C30" s="318" t="s">
        <v>146</v>
      </c>
      <c r="D30" s="318"/>
      <c r="E30" s="318"/>
      <c r="F30" s="318"/>
      <c r="G30" s="321"/>
      <c r="H30" s="320"/>
    </row>
    <row r="31" spans="1:14" s="298" customFormat="1" ht="14.1" customHeight="1">
      <c r="C31" s="299" t="s">
        <v>147</v>
      </c>
      <c r="D31" s="314" t="s">
        <v>148</v>
      </c>
      <c r="E31" s="313" t="s">
        <v>217</v>
      </c>
      <c r="F31" s="313"/>
      <c r="G31" s="299"/>
      <c r="H31" s="299"/>
    </row>
    <row r="32" spans="1:14" s="298" customFormat="1" ht="14.1" customHeight="1">
      <c r="C32" s="302" t="s">
        <v>236</v>
      </c>
      <c r="D32" s="302"/>
      <c r="E32" s="302"/>
      <c r="F32" s="326" t="s">
        <v>207</v>
      </c>
      <c r="G32" s="326"/>
      <c r="H32" s="326"/>
    </row>
    <row r="33" spans="1:8" s="298" customFormat="1" ht="14.1" customHeight="1">
      <c r="C33" s="302" t="s">
        <v>237</v>
      </c>
      <c r="D33" s="302"/>
      <c r="E33" s="302"/>
      <c r="F33" s="325" t="s">
        <v>199</v>
      </c>
      <c r="G33" s="325"/>
      <c r="H33" s="299"/>
    </row>
    <row r="34" spans="1:8" s="298" customFormat="1" ht="14.1" customHeight="1">
      <c r="B34" s="298" t="s">
        <v>149</v>
      </c>
      <c r="C34" s="310" t="s">
        <v>238</v>
      </c>
      <c r="D34" s="310"/>
      <c r="E34" s="310"/>
      <c r="F34" s="310"/>
      <c r="G34" s="310"/>
      <c r="H34" s="310"/>
    </row>
    <row r="35" spans="1:8" s="298" customFormat="1" ht="14.1" customHeight="1">
      <c r="C35" s="301" t="s">
        <v>239</v>
      </c>
      <c r="D35" s="301"/>
      <c r="E35" s="301"/>
      <c r="F35" s="301"/>
      <c r="G35" s="301"/>
      <c r="H35" s="301"/>
    </row>
    <row r="36" spans="1:8" s="298" customFormat="1" ht="8.25" customHeight="1"/>
    <row r="37" spans="1:8" ht="14.1" customHeight="1">
      <c r="A37" s="218" t="s">
        <v>150</v>
      </c>
      <c r="B37" s="218"/>
      <c r="C37" s="306"/>
      <c r="D37" s="312"/>
      <c r="E37" s="132"/>
      <c r="F37" s="132"/>
      <c r="G37" s="311" t="s">
        <v>232</v>
      </c>
      <c r="H37" s="311"/>
    </row>
    <row r="38" spans="1:8" ht="14.25" customHeight="1">
      <c r="A38" s="218" t="s">
        <v>151</v>
      </c>
      <c r="B38" s="218"/>
      <c r="C38" s="305">
        <f ca="1">TODAY()</f>
        <v>43047</v>
      </c>
      <c r="D38" s="305"/>
      <c r="E38" s="132"/>
      <c r="F38" s="132"/>
      <c r="G38" s="309" t="str">
        <f>D3</f>
        <v>Block Elemantry Education Office , Panchyat Samiti- Sojat City (pali)</v>
      </c>
      <c r="H38" s="309"/>
    </row>
    <row r="39" spans="1:8" ht="15" customHeight="1">
      <c r="A39" s="147"/>
      <c r="B39" s="147"/>
      <c r="C39" s="134"/>
      <c r="D39" s="134"/>
      <c r="E39" s="132"/>
      <c r="F39" s="132"/>
      <c r="G39" s="309"/>
      <c r="H39" s="309"/>
    </row>
    <row r="40" spans="1:8" ht="14.1" customHeight="1">
      <c r="A40" s="131"/>
      <c r="B40" s="131"/>
      <c r="C40" s="303" t="s">
        <v>152</v>
      </c>
      <c r="D40" s="303"/>
      <c r="E40" s="303"/>
      <c r="F40" s="303"/>
      <c r="G40" s="303"/>
      <c r="H40" s="303"/>
    </row>
    <row r="41" spans="1:8" ht="14.1" customHeight="1">
      <c r="A41" s="131"/>
      <c r="B41" s="131"/>
      <c r="C41" s="294"/>
      <c r="D41" s="294"/>
      <c r="E41" s="294"/>
      <c r="F41" s="294"/>
      <c r="G41" s="294"/>
      <c r="H41" s="294"/>
    </row>
    <row r="42" spans="1:8" ht="14.1" customHeight="1">
      <c r="A42" s="131"/>
      <c r="B42" s="131"/>
      <c r="C42" s="304" t="s">
        <v>153</v>
      </c>
      <c r="D42" s="304"/>
      <c r="E42" s="304"/>
      <c r="F42" s="304"/>
      <c r="G42" s="304"/>
      <c r="H42" s="304"/>
    </row>
    <row r="43" spans="1:8" ht="14.1" customHeight="1">
      <c r="A43" s="131"/>
      <c r="B43" s="131"/>
      <c r="C43" s="294" t="s">
        <v>154</v>
      </c>
      <c r="D43" s="294"/>
      <c r="E43" s="294"/>
      <c r="F43" s="294"/>
      <c r="G43" s="294"/>
      <c r="H43" s="294"/>
    </row>
    <row r="44" spans="1:8" ht="14.1" customHeight="1">
      <c r="A44" s="131"/>
      <c r="B44" s="131"/>
      <c r="C44" s="294" t="s">
        <v>155</v>
      </c>
      <c r="D44" s="294"/>
      <c r="E44" s="294"/>
      <c r="F44" s="294"/>
      <c r="G44" s="294"/>
      <c r="H44" s="294"/>
    </row>
    <row r="45" spans="1:8" ht="14.1" customHeight="1">
      <c r="A45" s="131"/>
      <c r="B45" s="131">
        <v>1</v>
      </c>
      <c r="C45" s="318" t="s">
        <v>240</v>
      </c>
      <c r="D45" s="318"/>
      <c r="E45" s="295"/>
      <c r="F45" s="295"/>
      <c r="G45" s="295"/>
      <c r="H45" s="295"/>
    </row>
    <row r="46" spans="1:8" ht="14.1" customHeight="1">
      <c r="A46" s="131"/>
      <c r="B46" s="131">
        <v>2</v>
      </c>
      <c r="C46" s="296" t="s">
        <v>153</v>
      </c>
      <c r="D46" s="296"/>
      <c r="E46" s="296"/>
      <c r="F46" s="296"/>
      <c r="G46" s="296"/>
      <c r="H46" s="296"/>
    </row>
    <row r="47" spans="1:8" ht="14.1" customHeight="1">
      <c r="A47" s="131"/>
      <c r="B47" s="131">
        <v>3</v>
      </c>
      <c r="C47" s="297" t="s">
        <v>241</v>
      </c>
      <c r="D47" s="297"/>
      <c r="E47" s="319" t="str">
        <f>IF(AND('Pay Calculation'!C2=""),"",'Pay Calculation'!C2)</f>
        <v>HEERA LAL JAT</v>
      </c>
      <c r="F47" s="319"/>
      <c r="G47" s="319"/>
      <c r="H47" s="295"/>
    </row>
    <row r="48" spans="1:8" ht="14.1" customHeight="1">
      <c r="A48" s="131"/>
      <c r="B48" s="131"/>
      <c r="C48" s="294"/>
      <c r="D48" s="294"/>
      <c r="E48" s="294"/>
      <c r="F48" s="294"/>
      <c r="G48" s="294"/>
      <c r="H48" s="294"/>
    </row>
    <row r="49" spans="1:8" ht="14.1" customHeight="1">
      <c r="A49" s="131"/>
      <c r="B49" s="131"/>
      <c r="C49" s="304" t="s">
        <v>153</v>
      </c>
      <c r="D49" s="304"/>
      <c r="E49" s="304"/>
      <c r="F49" s="304"/>
      <c r="G49" s="304"/>
      <c r="H49" s="304"/>
    </row>
  </sheetData>
  <sheetProtection password="C1FB" sheet="1" objects="1" scenarios="1" formatCells="0" formatColumns="0" formatRows="0" selectLockedCells="1"/>
  <mergeCells count="51">
    <mergeCell ref="C28:E28"/>
    <mergeCell ref="D26:H26"/>
    <mergeCell ref="C45:D45"/>
    <mergeCell ref="C47:D47"/>
    <mergeCell ref="E47:G47"/>
    <mergeCell ref="G28:H28"/>
    <mergeCell ref="F32:H32"/>
    <mergeCell ref="F33:G33"/>
    <mergeCell ref="A38:B38"/>
    <mergeCell ref="A37:B37"/>
    <mergeCell ref="C14:G14"/>
    <mergeCell ref="C15:G15"/>
    <mergeCell ref="C29:H29"/>
    <mergeCell ref="C30:F30"/>
    <mergeCell ref="B26:C26"/>
    <mergeCell ref="C16:G16"/>
    <mergeCell ref="B17:G17"/>
    <mergeCell ref="B18:G18"/>
    <mergeCell ref="B19:G19"/>
    <mergeCell ref="B20:G20"/>
    <mergeCell ref="B21:G21"/>
    <mergeCell ref="C49:H49"/>
    <mergeCell ref="C40:H40"/>
    <mergeCell ref="C42:H42"/>
    <mergeCell ref="C46:H46"/>
    <mergeCell ref="G37:H37"/>
    <mergeCell ref="C34:H34"/>
    <mergeCell ref="C35:H35"/>
    <mergeCell ref="C32:E32"/>
    <mergeCell ref="C33:E33"/>
    <mergeCell ref="G38:H39"/>
    <mergeCell ref="C23:G23"/>
    <mergeCell ref="B25:G25"/>
    <mergeCell ref="C24:G24"/>
    <mergeCell ref="A1:H1"/>
    <mergeCell ref="A2:H2"/>
    <mergeCell ref="H19:H20"/>
    <mergeCell ref="A19:A20"/>
    <mergeCell ref="A4:A5"/>
    <mergeCell ref="A3:C3"/>
    <mergeCell ref="B10:G10"/>
    <mergeCell ref="B4:G5"/>
    <mergeCell ref="B6:G6"/>
    <mergeCell ref="C7:G7"/>
    <mergeCell ref="C8:G8"/>
    <mergeCell ref="D3:H3"/>
    <mergeCell ref="C9:G9"/>
    <mergeCell ref="B11:G11"/>
    <mergeCell ref="B12:G12"/>
    <mergeCell ref="C13:G13"/>
    <mergeCell ref="C22:G22"/>
  </mergeCells>
  <dataValidations count="1">
    <dataValidation type="list" allowBlank="1" showInputMessage="1" showErrorMessage="1" sqref="F33">
      <formula1>$K$23:$K$30</formula1>
    </dataValidation>
  </dataValidations>
  <pageMargins left="0.45" right="0.2" top="0.4" bottom="0.4" header="0.2800000000000000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activeCell="C38" sqref="C38:F38"/>
    </sheetView>
  </sheetViews>
  <sheetFormatPr defaultRowHeight="15"/>
  <cols>
    <col min="1" max="1" width="9.140625" style="1"/>
    <col min="2" max="2" width="5.28515625" style="1" customWidth="1"/>
    <col min="3" max="3" width="10.140625" style="1" customWidth="1"/>
    <col min="4" max="4" width="10" style="1" customWidth="1"/>
    <col min="5" max="5" width="11.42578125" style="1" customWidth="1"/>
    <col min="6" max="6" width="10.5703125" style="1" customWidth="1"/>
    <col min="7" max="8" width="9.140625" style="1"/>
    <col min="9" max="9" width="11.140625" style="1" customWidth="1"/>
    <col min="10" max="16384" width="9.140625" style="1"/>
  </cols>
  <sheetData>
    <row r="1" spans="1:9">
      <c r="A1" s="245" t="s">
        <v>108</v>
      </c>
      <c r="B1" s="246"/>
      <c r="C1" s="246"/>
      <c r="D1" s="246"/>
      <c r="E1" s="246"/>
      <c r="F1" s="246"/>
      <c r="G1" s="246"/>
      <c r="H1" s="246"/>
      <c r="I1" s="247"/>
    </row>
    <row r="2" spans="1:9">
      <c r="A2" s="248" t="s">
        <v>109</v>
      </c>
      <c r="B2" s="230"/>
      <c r="C2" s="230"/>
      <c r="D2" s="230"/>
      <c r="E2" s="230"/>
      <c r="F2" s="230"/>
      <c r="G2" s="230"/>
      <c r="H2" s="230"/>
      <c r="I2" s="231"/>
    </row>
    <row r="3" spans="1:9" ht="13.5" customHeight="1">
      <c r="A3" s="86"/>
      <c r="B3" s="87"/>
      <c r="C3" s="87"/>
      <c r="D3" s="87"/>
      <c r="E3" s="87"/>
      <c r="F3" s="87"/>
      <c r="G3" s="87"/>
      <c r="H3" s="87"/>
      <c r="I3" s="88"/>
    </row>
    <row r="4" spans="1:9" ht="15.75">
      <c r="A4" s="100" t="s">
        <v>121</v>
      </c>
      <c r="B4" s="99" t="s">
        <v>112</v>
      </c>
      <c r="C4" s="327" t="str">
        <f>IF(AND('Statement of Fixation'!H4=""),"",'Statement of Fixation'!H4)</f>
        <v>HEERA LAL JAT</v>
      </c>
      <c r="D4" s="327"/>
      <c r="E4" s="327"/>
      <c r="F4" s="327"/>
      <c r="G4" s="228" t="s">
        <v>110</v>
      </c>
      <c r="H4" s="228"/>
      <c r="I4" s="229"/>
    </row>
    <row r="5" spans="1:9">
      <c r="A5" s="100"/>
      <c r="B5" s="228" t="s">
        <v>111</v>
      </c>
      <c r="C5" s="228"/>
      <c r="D5" s="228"/>
      <c r="E5" s="228"/>
      <c r="F5" s="228"/>
      <c r="G5" s="228"/>
      <c r="H5" s="228"/>
      <c r="I5" s="229"/>
    </row>
    <row r="6" spans="1:9">
      <c r="A6" s="100"/>
      <c r="B6" s="87"/>
      <c r="C6" s="87"/>
      <c r="D6" s="87"/>
      <c r="E6" s="87"/>
      <c r="F6" s="87"/>
      <c r="G6" s="87"/>
      <c r="H6" s="87"/>
      <c r="I6" s="88"/>
    </row>
    <row r="7" spans="1:9">
      <c r="A7" s="100"/>
      <c r="B7" s="87"/>
      <c r="C7" s="87"/>
      <c r="D7" s="87"/>
      <c r="E7" s="87"/>
      <c r="F7" s="87"/>
      <c r="G7" s="87"/>
      <c r="H7" s="87"/>
      <c r="I7" s="88"/>
    </row>
    <row r="8" spans="1:9" ht="18.75">
      <c r="A8" s="100" t="s">
        <v>122</v>
      </c>
      <c r="B8" s="99" t="s">
        <v>112</v>
      </c>
      <c r="C8" s="244" t="str">
        <f>IF(AND(C4=""),"","-")</f>
        <v>-</v>
      </c>
      <c r="D8" s="244"/>
      <c r="E8" s="244"/>
      <c r="F8" s="244"/>
      <c r="G8" s="228" t="s">
        <v>113</v>
      </c>
      <c r="H8" s="228"/>
      <c r="I8" s="229"/>
    </row>
    <row r="9" spans="1:9">
      <c r="A9" s="86"/>
      <c r="B9" s="228" t="s">
        <v>114</v>
      </c>
      <c r="C9" s="228"/>
      <c r="D9" s="228"/>
      <c r="E9" s="228"/>
      <c r="F9" s="228"/>
      <c r="G9" s="228"/>
      <c r="H9" s="228"/>
      <c r="I9" s="229"/>
    </row>
    <row r="10" spans="1:9">
      <c r="A10" s="86"/>
      <c r="B10" s="228" t="s">
        <v>115</v>
      </c>
      <c r="C10" s="228"/>
      <c r="D10" s="87"/>
      <c r="E10" s="87"/>
      <c r="F10" s="87"/>
      <c r="G10" s="87"/>
      <c r="H10" s="87"/>
      <c r="I10" s="88"/>
    </row>
    <row r="11" spans="1:9">
      <c r="A11" s="86"/>
      <c r="B11" s="87"/>
      <c r="C11" s="87"/>
      <c r="D11" s="87"/>
      <c r="E11" s="87"/>
      <c r="F11" s="87"/>
      <c r="G11" s="87"/>
      <c r="H11" s="87"/>
      <c r="I11" s="88"/>
    </row>
    <row r="12" spans="1:9" ht="18.75">
      <c r="A12" s="86"/>
      <c r="B12" s="240" t="str">
        <f>IF(AND(C4=""),"","-")</f>
        <v>-</v>
      </c>
      <c r="C12" s="240"/>
      <c r="D12" s="240"/>
      <c r="E12" s="228" t="s">
        <v>116</v>
      </c>
      <c r="F12" s="228"/>
      <c r="G12" s="228"/>
      <c r="H12" s="228"/>
      <c r="I12" s="229"/>
    </row>
    <row r="13" spans="1:9" ht="15.75">
      <c r="A13" s="86"/>
      <c r="B13" s="228" t="s">
        <v>117</v>
      </c>
      <c r="C13" s="228"/>
      <c r="D13" s="228"/>
      <c r="E13" s="228"/>
      <c r="F13" s="241" t="str">
        <f>IF(AND(C4=""),"","-")</f>
        <v>-</v>
      </c>
      <c r="G13" s="241"/>
      <c r="H13" s="242" t="s">
        <v>118</v>
      </c>
      <c r="I13" s="243"/>
    </row>
    <row r="14" spans="1:9">
      <c r="A14" s="86"/>
      <c r="B14" s="228" t="s">
        <v>119</v>
      </c>
      <c r="C14" s="228"/>
      <c r="D14" s="228"/>
      <c r="E14" s="228"/>
      <c r="F14" s="228"/>
      <c r="G14" s="228"/>
      <c r="H14" s="228"/>
      <c r="I14" s="229"/>
    </row>
    <row r="15" spans="1:9" ht="18.75">
      <c r="A15" s="86"/>
      <c r="B15" s="228" t="s">
        <v>120</v>
      </c>
      <c r="C15" s="228"/>
      <c r="D15" s="237" t="str">
        <f>IF(AND(C4=""),"","-")</f>
        <v>-</v>
      </c>
      <c r="E15" s="237"/>
      <c r="F15" s="237"/>
      <c r="G15" s="87"/>
      <c r="H15" s="87"/>
      <c r="I15" s="88"/>
    </row>
    <row r="16" spans="1:9" ht="18.75">
      <c r="A16" s="86"/>
      <c r="B16" s="228" t="s">
        <v>123</v>
      </c>
      <c r="C16" s="228"/>
      <c r="D16" s="228"/>
      <c r="E16" s="228"/>
      <c r="F16" s="238" t="str">
        <f>IF(AND(C4=""),"","-")</f>
        <v>-</v>
      </c>
      <c r="G16" s="238"/>
      <c r="H16" s="238"/>
      <c r="I16" s="239"/>
    </row>
    <row r="17" spans="1:9">
      <c r="A17" s="86"/>
      <c r="B17" s="87"/>
      <c r="C17" s="87"/>
      <c r="D17" s="87"/>
      <c r="E17" s="87"/>
      <c r="F17" s="87"/>
      <c r="G17" s="87"/>
      <c r="H17" s="87"/>
      <c r="I17" s="88"/>
    </row>
    <row r="18" spans="1:9">
      <c r="A18" s="86"/>
      <c r="B18" s="87"/>
      <c r="C18" s="87"/>
      <c r="D18" s="87"/>
      <c r="E18" s="87"/>
      <c r="F18" s="87"/>
      <c r="G18" s="87"/>
      <c r="H18" s="87"/>
      <c r="I18" s="88"/>
    </row>
    <row r="19" spans="1:9" ht="15.75">
      <c r="A19" s="86"/>
      <c r="B19" s="87"/>
      <c r="C19" s="87"/>
      <c r="D19" s="223" t="s">
        <v>125</v>
      </c>
      <c r="E19" s="223"/>
      <c r="F19" s="225"/>
      <c r="G19" s="225"/>
      <c r="H19" s="225"/>
      <c r="I19" s="232"/>
    </row>
    <row r="20" spans="1:9" ht="15.75">
      <c r="A20" s="86"/>
      <c r="B20" s="87"/>
      <c r="C20" s="87"/>
      <c r="D20" s="223" t="s">
        <v>126</v>
      </c>
      <c r="E20" s="223"/>
      <c r="F20" s="225" t="str">
        <f>IF(AND('Statement of Fixation'!H4=""),"",'Statement of Fixation'!H4)</f>
        <v>HEERA LAL JAT</v>
      </c>
      <c r="G20" s="225"/>
      <c r="H20" s="225"/>
      <c r="I20" s="232"/>
    </row>
    <row r="21" spans="1:9" ht="15.75">
      <c r="A21" s="86"/>
      <c r="B21" s="87"/>
      <c r="C21" s="87"/>
      <c r="D21" s="223" t="s">
        <v>127</v>
      </c>
      <c r="E21" s="223"/>
      <c r="F21" s="225" t="str">
        <f>IF(AND('Statement of Fixation'!H5=""),"",'Statement of Fixation'!H5)</f>
        <v>TEACHER</v>
      </c>
      <c r="G21" s="225"/>
      <c r="H21" s="225"/>
      <c r="I21" s="232"/>
    </row>
    <row r="22" spans="1:9" ht="15.75" customHeight="1">
      <c r="A22" s="86"/>
      <c r="B22" s="87"/>
      <c r="C22" s="223" t="s">
        <v>128</v>
      </c>
      <c r="D22" s="223"/>
      <c r="E22" s="223"/>
      <c r="F22" s="328" t="str">
        <f>IF(AND('Pay Calculation'!C1=""),"",'Pay Calculation'!C1)</f>
        <v>Block Elemantry Education Office , Panchyat Samiti- Sojat City (pali)</v>
      </c>
      <c r="G22" s="328"/>
      <c r="H22" s="328"/>
      <c r="I22" s="329"/>
    </row>
    <row r="23" spans="1:9">
      <c r="A23" s="86"/>
      <c r="B23" s="87"/>
      <c r="C23" s="87"/>
      <c r="D23" s="87"/>
      <c r="E23" s="87"/>
      <c r="F23" s="328"/>
      <c r="G23" s="328"/>
      <c r="H23" s="328"/>
      <c r="I23" s="329"/>
    </row>
    <row r="24" spans="1:9">
      <c r="A24" s="86"/>
      <c r="B24" s="87"/>
      <c r="C24" s="87"/>
      <c r="D24" s="87"/>
      <c r="E24" s="87"/>
      <c r="F24" s="87"/>
      <c r="G24" s="87"/>
      <c r="H24" s="87"/>
      <c r="I24" s="88"/>
    </row>
    <row r="25" spans="1:9">
      <c r="A25" s="86"/>
      <c r="B25" s="87" t="s">
        <v>129</v>
      </c>
      <c r="C25" s="236" t="s">
        <v>130</v>
      </c>
      <c r="D25" s="236"/>
      <c r="E25" s="236"/>
      <c r="F25" s="87"/>
      <c r="G25" s="87"/>
      <c r="H25" s="87"/>
      <c r="I25" s="88"/>
    </row>
    <row r="26" spans="1:9">
      <c r="A26" s="86"/>
      <c r="B26" s="87"/>
      <c r="C26" s="87"/>
      <c r="D26" s="87"/>
      <c r="E26" s="87"/>
      <c r="F26" s="87"/>
      <c r="G26" s="87"/>
      <c r="H26" s="87"/>
      <c r="I26" s="88"/>
    </row>
    <row r="27" spans="1:9" ht="15.75">
      <c r="A27" s="86"/>
      <c r="B27" s="87"/>
      <c r="C27" s="87"/>
      <c r="D27" s="233" t="s">
        <v>131</v>
      </c>
      <c r="E27" s="233"/>
      <c r="F27" s="233"/>
      <c r="G27" s="87"/>
      <c r="H27" s="87"/>
      <c r="I27" s="88"/>
    </row>
    <row r="28" spans="1:9">
      <c r="A28" s="86"/>
      <c r="B28" s="87"/>
      <c r="C28" s="87"/>
      <c r="D28" s="87"/>
      <c r="E28" s="87"/>
      <c r="F28" s="87"/>
      <c r="G28" s="87"/>
      <c r="H28" s="87"/>
      <c r="I28" s="88"/>
    </row>
    <row r="29" spans="1:9">
      <c r="A29" s="222" t="s">
        <v>132</v>
      </c>
      <c r="B29" s="223"/>
      <c r="C29" s="223"/>
      <c r="D29" s="223"/>
      <c r="E29" s="223"/>
      <c r="F29" s="223"/>
      <c r="G29" s="223"/>
      <c r="H29" s="223"/>
      <c r="I29" s="234"/>
    </row>
    <row r="30" spans="1:9">
      <c r="A30" s="222" t="s">
        <v>211</v>
      </c>
      <c r="B30" s="223"/>
      <c r="C30" s="223"/>
      <c r="D30" s="223"/>
      <c r="E30" s="223"/>
      <c r="F30" s="223"/>
      <c r="G30" s="223"/>
      <c r="H30" s="223"/>
      <c r="I30" s="234"/>
    </row>
    <row r="31" spans="1:9">
      <c r="A31" s="235" t="s">
        <v>133</v>
      </c>
      <c r="B31" s="228"/>
      <c r="C31" s="228"/>
      <c r="D31" s="228"/>
      <c r="E31" s="228"/>
      <c r="F31" s="228"/>
      <c r="G31" s="228"/>
      <c r="H31" s="228"/>
      <c r="I31" s="229"/>
    </row>
    <row r="32" spans="1:9">
      <c r="A32" s="235" t="s">
        <v>134</v>
      </c>
      <c r="B32" s="228"/>
      <c r="C32" s="228"/>
      <c r="D32" s="87"/>
      <c r="E32" s="87"/>
      <c r="F32" s="87"/>
      <c r="G32" s="87"/>
      <c r="H32" s="87"/>
      <c r="I32" s="88"/>
    </row>
    <row r="33" spans="1:9">
      <c r="A33" s="86"/>
      <c r="B33" s="87"/>
      <c r="C33" s="87"/>
      <c r="D33" s="87"/>
      <c r="E33" s="87"/>
      <c r="F33" s="87"/>
      <c r="G33" s="87"/>
      <c r="H33" s="87"/>
      <c r="I33" s="88"/>
    </row>
    <row r="34" spans="1:9" ht="15.75">
      <c r="A34" s="86"/>
      <c r="B34" s="87"/>
      <c r="C34" s="87"/>
      <c r="D34" s="223" t="s">
        <v>125</v>
      </c>
      <c r="E34" s="223"/>
      <c r="F34" s="225"/>
      <c r="G34" s="225"/>
      <c r="H34" s="225"/>
      <c r="I34" s="232"/>
    </row>
    <row r="35" spans="1:9" ht="15.75">
      <c r="A35" s="86"/>
      <c r="B35" s="87"/>
      <c r="C35" s="87"/>
      <c r="D35" s="223" t="s">
        <v>126</v>
      </c>
      <c r="E35" s="223"/>
      <c r="F35" s="225" t="str">
        <f>IF(AND('Statement of Fixation'!H4=""),"",'Statement of Fixation'!H4)</f>
        <v>HEERA LAL JAT</v>
      </c>
      <c r="G35" s="225"/>
      <c r="H35" s="225"/>
      <c r="I35" s="232"/>
    </row>
    <row r="36" spans="1:9" ht="15.75">
      <c r="A36" s="86"/>
      <c r="B36" s="87"/>
      <c r="C36" s="87"/>
      <c r="D36" s="223" t="s">
        <v>127</v>
      </c>
      <c r="E36" s="223"/>
      <c r="F36" s="225" t="str">
        <f>IF(AND('Statement of Fixation'!H5=""),"",'Statement of Fixation'!H5)</f>
        <v>TEACHER</v>
      </c>
      <c r="G36" s="225"/>
      <c r="H36" s="225"/>
      <c r="I36" s="232"/>
    </row>
    <row r="37" spans="1:9">
      <c r="A37" s="86"/>
      <c r="B37" s="87"/>
      <c r="C37" s="87"/>
      <c r="D37" s="87"/>
      <c r="E37" s="87"/>
      <c r="F37" s="87"/>
      <c r="G37" s="87"/>
      <c r="H37" s="87"/>
      <c r="I37" s="88"/>
    </row>
    <row r="38" spans="1:9" ht="15.75">
      <c r="A38" s="222" t="s">
        <v>135</v>
      </c>
      <c r="B38" s="223"/>
      <c r="C38" s="226">
        <f ca="1">TODAY()</f>
        <v>43047</v>
      </c>
      <c r="D38" s="227"/>
      <c r="E38" s="227"/>
      <c r="F38" s="227"/>
      <c r="G38" s="87"/>
      <c r="H38" s="87"/>
      <c r="I38" s="88"/>
    </row>
    <row r="39" spans="1:9" ht="15.75">
      <c r="A39" s="222" t="s">
        <v>136</v>
      </c>
      <c r="B39" s="223"/>
      <c r="C39" s="225" t="str">
        <f>'Pay Calculation'!C3</f>
        <v>G.U.P.S. POTALIYA</v>
      </c>
      <c r="D39" s="225"/>
      <c r="E39" s="225"/>
      <c r="F39" s="225"/>
      <c r="G39" s="87"/>
      <c r="H39" s="87"/>
      <c r="I39" s="88"/>
    </row>
    <row r="40" spans="1:9">
      <c r="A40" s="89"/>
      <c r="B40" s="40"/>
      <c r="C40" s="90"/>
      <c r="D40" s="90"/>
      <c r="E40" s="90"/>
      <c r="F40" s="90"/>
      <c r="G40" s="40"/>
      <c r="H40" s="40"/>
      <c r="I40" s="91"/>
    </row>
    <row r="41" spans="1:9">
      <c r="A41" s="86"/>
      <c r="B41" s="87"/>
      <c r="C41" s="87"/>
      <c r="D41" s="87"/>
      <c r="E41" s="87"/>
      <c r="F41" s="87"/>
      <c r="G41" s="87"/>
      <c r="H41" s="87"/>
      <c r="I41" s="88"/>
    </row>
    <row r="42" spans="1:9">
      <c r="A42" s="86"/>
      <c r="B42" s="87"/>
      <c r="C42" s="87"/>
      <c r="D42" s="87"/>
      <c r="E42" s="87"/>
      <c r="F42" s="228" t="s">
        <v>137</v>
      </c>
      <c r="G42" s="228"/>
      <c r="H42" s="228"/>
      <c r="I42" s="229"/>
    </row>
    <row r="43" spans="1:9">
      <c r="A43" s="86"/>
      <c r="B43" s="87"/>
      <c r="C43" s="87"/>
      <c r="D43" s="87"/>
      <c r="E43" s="87"/>
      <c r="F43" s="87"/>
      <c r="G43" s="87"/>
      <c r="H43" s="87"/>
      <c r="I43" s="88"/>
    </row>
    <row r="44" spans="1:9">
      <c r="A44" s="86"/>
      <c r="B44" s="87"/>
      <c r="C44" s="87"/>
      <c r="D44" s="87"/>
      <c r="E44" s="87"/>
      <c r="F44" s="230"/>
      <c r="G44" s="230"/>
      <c r="H44" s="230"/>
      <c r="I44" s="231"/>
    </row>
    <row r="45" spans="1:9" ht="15.75">
      <c r="A45" s="222" t="s">
        <v>135</v>
      </c>
      <c r="B45" s="223"/>
      <c r="C45" s="224">
        <f ca="1">C38</f>
        <v>43047</v>
      </c>
      <c r="D45" s="225"/>
      <c r="E45" s="330"/>
      <c r="F45" s="230"/>
      <c r="G45" s="230"/>
      <c r="H45" s="230"/>
      <c r="I45" s="231"/>
    </row>
    <row r="46" spans="1:9" ht="15.75">
      <c r="A46" s="222" t="s">
        <v>136</v>
      </c>
      <c r="B46" s="223"/>
      <c r="C46" s="331" t="str">
        <f>'Pay Calculation'!C1</f>
        <v>Block Elemantry Education Office , Panchyat Samiti- Sojat City (pali)</v>
      </c>
      <c r="D46" s="331"/>
      <c r="E46" s="331"/>
      <c r="F46" s="220" t="s">
        <v>124</v>
      </c>
      <c r="G46" s="220"/>
      <c r="H46" s="220"/>
      <c r="I46" s="221"/>
    </row>
    <row r="47" spans="1:9" ht="15.75">
      <c r="A47" s="86"/>
      <c r="B47" s="87"/>
      <c r="C47" s="331"/>
      <c r="D47" s="331"/>
      <c r="E47" s="331"/>
      <c r="F47" s="220" t="s">
        <v>138</v>
      </c>
      <c r="G47" s="220"/>
      <c r="H47" s="220"/>
      <c r="I47" s="221"/>
    </row>
    <row r="48" spans="1:9" ht="15.75" thickBot="1">
      <c r="A48" s="92"/>
      <c r="B48" s="93"/>
      <c r="C48" s="93"/>
      <c r="D48" s="93"/>
      <c r="E48" s="93"/>
      <c r="F48" s="93"/>
      <c r="G48" s="93"/>
      <c r="H48" s="93"/>
      <c r="I48" s="94"/>
    </row>
  </sheetData>
  <sheetProtection password="C1FB" sheet="1" objects="1" scenarios="1" selectLockedCells="1"/>
  <mergeCells count="51">
    <mergeCell ref="C8:F8"/>
    <mergeCell ref="G8:I8"/>
    <mergeCell ref="A1:I1"/>
    <mergeCell ref="A2:I2"/>
    <mergeCell ref="C4:F4"/>
    <mergeCell ref="G4:I4"/>
    <mergeCell ref="B5:I5"/>
    <mergeCell ref="B9:I9"/>
    <mergeCell ref="B10:C10"/>
    <mergeCell ref="B12:D12"/>
    <mergeCell ref="E12:I12"/>
    <mergeCell ref="B13:E13"/>
    <mergeCell ref="F13:G13"/>
    <mergeCell ref="H13:I13"/>
    <mergeCell ref="B14:I14"/>
    <mergeCell ref="B15:C15"/>
    <mergeCell ref="D15:F15"/>
    <mergeCell ref="B16:E16"/>
    <mergeCell ref="F16:I16"/>
    <mergeCell ref="D19:E19"/>
    <mergeCell ref="D20:E20"/>
    <mergeCell ref="D21:E21"/>
    <mergeCell ref="C22:E22"/>
    <mergeCell ref="C25:E25"/>
    <mergeCell ref="F19:I19"/>
    <mergeCell ref="F20:I20"/>
    <mergeCell ref="F21:I21"/>
    <mergeCell ref="F22:I23"/>
    <mergeCell ref="A38:B38"/>
    <mergeCell ref="D34:E34"/>
    <mergeCell ref="D35:E35"/>
    <mergeCell ref="D36:E36"/>
    <mergeCell ref="F34:I34"/>
    <mergeCell ref="F35:I35"/>
    <mergeCell ref="F36:I36"/>
    <mergeCell ref="D27:F27"/>
    <mergeCell ref="A29:I29"/>
    <mergeCell ref="A30:I30"/>
    <mergeCell ref="A31:I31"/>
    <mergeCell ref="A32:C32"/>
    <mergeCell ref="A39:B39"/>
    <mergeCell ref="C38:F38"/>
    <mergeCell ref="C39:F39"/>
    <mergeCell ref="F42:I42"/>
    <mergeCell ref="F44:I45"/>
    <mergeCell ref="F46:I46"/>
    <mergeCell ref="F47:I47"/>
    <mergeCell ref="A45:B45"/>
    <mergeCell ref="A46:B46"/>
    <mergeCell ref="C45:D45"/>
    <mergeCell ref="C46:E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0"/>
  <sheetViews>
    <sheetView workbookViewId="0">
      <selection activeCell="I8" sqref="I8"/>
    </sheetView>
  </sheetViews>
  <sheetFormatPr defaultRowHeight="15"/>
  <cols>
    <col min="1" max="1" width="6.140625" style="1" customWidth="1"/>
    <col min="2" max="3" width="9.140625" style="1"/>
    <col min="4" max="4" width="12.85546875" style="1" customWidth="1"/>
    <col min="5" max="5" width="9.140625" style="1"/>
    <col min="6" max="6" width="11.85546875" style="1" customWidth="1"/>
    <col min="7" max="7" width="11" style="1" customWidth="1"/>
    <col min="8" max="20" width="9.140625" style="1"/>
    <col min="21" max="21" width="8.85546875" style="1" hidden="1" customWidth="1"/>
    <col min="22" max="22" width="9.140625" style="1" hidden="1" customWidth="1"/>
    <col min="23" max="23" width="0.140625" style="1" customWidth="1"/>
    <col min="24" max="16384" width="9.140625" style="1"/>
  </cols>
  <sheetData>
    <row r="1" spans="1:22" s="107" customFormat="1" ht="24" customHeight="1">
      <c r="A1" s="336" t="str">
        <f>IF(AND('Pay Calculation'!C1=""),"",'Pay Calculation'!C1)</f>
        <v>Block Elemantry Education Office , Panchyat Samiti- Sojat City (pali)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22" s="107" customFormat="1" ht="24" customHeight="1">
      <c r="A2" s="249" t="s">
        <v>156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22" s="107" customFormat="1" ht="18.75">
      <c r="A3" s="108"/>
      <c r="B3" s="261" t="s">
        <v>221</v>
      </c>
      <c r="C3" s="261"/>
      <c r="D3" s="261"/>
      <c r="E3" s="261"/>
      <c r="F3" s="261"/>
      <c r="G3" s="261"/>
      <c r="H3" s="261"/>
      <c r="I3" s="261"/>
      <c r="J3" s="261"/>
      <c r="K3" s="262" t="s">
        <v>210</v>
      </c>
      <c r="L3" s="262"/>
      <c r="M3" s="262"/>
    </row>
    <row r="4" spans="1:22" s="107" customFormat="1" ht="18.75">
      <c r="A4" s="257" t="s">
        <v>157</v>
      </c>
      <c r="B4" s="257"/>
      <c r="C4" s="257"/>
      <c r="D4" s="139"/>
      <c r="E4" s="109" t="s">
        <v>158</v>
      </c>
      <c r="F4" s="110" t="s">
        <v>159</v>
      </c>
      <c r="G4" s="129"/>
      <c r="H4" s="258" t="s">
        <v>160</v>
      </c>
      <c r="I4" s="259"/>
      <c r="J4" s="259"/>
      <c r="K4" s="259"/>
      <c r="L4" s="259"/>
      <c r="M4" s="259"/>
      <c r="N4" s="111"/>
      <c r="O4" s="111"/>
    </row>
    <row r="5" spans="1:22" s="107" customFormat="1" ht="18.75">
      <c r="A5" s="112" t="s">
        <v>180</v>
      </c>
      <c r="B5" s="337" t="str">
        <f>IF(AND('Pay Calculation'!C2=""),"",'Pay Calculation'!C2)</f>
        <v>HEERA LAL JAT</v>
      </c>
      <c r="C5" s="337"/>
      <c r="D5" s="337"/>
      <c r="E5" s="109" t="s">
        <v>161</v>
      </c>
      <c r="F5" s="332" t="str">
        <f>IF(AND('Pay Calculation'!G2=""),"",'Pay Calculation'!G2)</f>
        <v>TEACHER</v>
      </c>
      <c r="G5" s="260" t="s">
        <v>198</v>
      </c>
      <c r="H5" s="260"/>
      <c r="I5" s="260"/>
      <c r="J5" s="260"/>
      <c r="K5" s="260"/>
      <c r="L5" s="260"/>
      <c r="M5" s="260"/>
    </row>
    <row r="6" spans="1:22" s="107" customFormat="1" ht="47.25" customHeight="1">
      <c r="A6" s="250" t="s">
        <v>162</v>
      </c>
      <c r="B6" s="250" t="s">
        <v>163</v>
      </c>
      <c r="C6" s="250"/>
      <c r="D6" s="251" t="s">
        <v>161</v>
      </c>
      <c r="E6" s="253" t="s">
        <v>164</v>
      </c>
      <c r="F6" s="253" t="s">
        <v>182</v>
      </c>
      <c r="G6" s="253"/>
      <c r="H6" s="253"/>
      <c r="I6" s="254" t="s">
        <v>165</v>
      </c>
      <c r="J6" s="255"/>
      <c r="K6" s="256"/>
      <c r="L6" s="253" t="s">
        <v>166</v>
      </c>
      <c r="M6" s="253" t="s">
        <v>167</v>
      </c>
    </row>
    <row r="7" spans="1:22" s="107" customFormat="1" ht="56.25">
      <c r="A7" s="250"/>
      <c r="B7" s="250"/>
      <c r="C7" s="250"/>
      <c r="D7" s="252"/>
      <c r="E7" s="253"/>
      <c r="F7" s="113" t="s">
        <v>168</v>
      </c>
      <c r="G7" s="114" t="s">
        <v>169</v>
      </c>
      <c r="H7" s="114" t="s">
        <v>170</v>
      </c>
      <c r="I7" s="115" t="s">
        <v>171</v>
      </c>
      <c r="J7" s="116" t="s">
        <v>172</v>
      </c>
      <c r="K7" s="113" t="s">
        <v>173</v>
      </c>
      <c r="L7" s="253"/>
      <c r="M7" s="253"/>
    </row>
    <row r="8" spans="1:22" s="107" customFormat="1" ht="60" customHeight="1">
      <c r="A8" s="117">
        <v>1</v>
      </c>
      <c r="B8" s="333" t="str">
        <f>IF(AND('Pay Calculation'!C2=""),"",'Pay Calculation'!C2)</f>
        <v>HEERA LAL JAT</v>
      </c>
      <c r="C8" s="333"/>
      <c r="D8" s="290" t="str">
        <f>IF(AND('Pay Calculation'!G2=""),"",'Pay Calculation'!G2)</f>
        <v>TEACHER</v>
      </c>
      <c r="E8" s="118">
        <f>IF(AND('Statement of Fixation'!H11=""),"",'Statement of Fixation'!H11)</f>
        <v>43009</v>
      </c>
      <c r="F8" s="119">
        <f>H8-V9</f>
        <v>13350</v>
      </c>
      <c r="G8" s="120">
        <f>IF(AND('Pay Calculation'!E11=""),"",'Pay Calculation'!E11)</f>
        <v>4200</v>
      </c>
      <c r="H8" s="119">
        <f>IF(AND('Statement of Fixation'!H13=""),"",'Statement of Fixation'!H13)</f>
        <v>17550</v>
      </c>
      <c r="I8" s="130">
        <v>43009</v>
      </c>
      <c r="J8" s="104" t="str">
        <f>IF(AND('Statement of Fixation'!H17=""),"",'Statement of Fixation'!H17)</f>
        <v>L-11</v>
      </c>
      <c r="K8" s="104">
        <f>IF(AND('Statement of Fixation'!H19=""),"",'Statement of Fixation'!H19)</f>
        <v>46500</v>
      </c>
      <c r="L8" s="121">
        <f>IF(AND('Statement of Fixation'!H25=""),"",'Statement of Fixation'!H25)</f>
        <v>43282</v>
      </c>
      <c r="M8" s="133">
        <f>MROUND(K8*1.03,100)</f>
        <v>47900</v>
      </c>
    </row>
    <row r="9" spans="1:22" s="107" customFormat="1" ht="18.75">
      <c r="A9" s="265" t="s">
        <v>181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V9" s="107">
        <f>IF(AND(G8="2400A"),"2400",IF(AND(G8="2400B"),"2400",IF(AND(G8="2400C"),"2400",IF(AND(G8="2800A"),"2800",IF(AND(G8="2800B"),"2800",IF(AND(G8="5400A"),"5400",IF(AND(G8="5400B"),"5400",G8)))))))</f>
        <v>4200</v>
      </c>
    </row>
    <row r="10" spans="1:22" s="107" customFormat="1" ht="18.75">
      <c r="H10" s="122"/>
      <c r="I10" s="122"/>
      <c r="J10" s="122"/>
      <c r="K10" s="122"/>
      <c r="L10" s="122"/>
    </row>
    <row r="11" spans="1:22" s="107" customFormat="1" ht="18.75">
      <c r="H11" s="122"/>
      <c r="I11" s="122"/>
      <c r="J11" s="122"/>
      <c r="K11" s="268" t="s">
        <v>183</v>
      </c>
      <c r="L11" s="268"/>
      <c r="M11" s="268"/>
    </row>
    <row r="12" spans="1:22" s="107" customFormat="1" ht="18.75">
      <c r="H12" s="122"/>
      <c r="I12" s="122"/>
      <c r="J12" s="122"/>
      <c r="K12" s="334" t="str">
        <f>IF(AND('Pay Calculation'!C1=""),"",'Pay Calculation'!C1)</f>
        <v>Block Elemantry Education Office , Panchyat Samiti- Sojat City (pali)</v>
      </c>
      <c r="L12" s="334"/>
      <c r="M12" s="334"/>
    </row>
    <row r="13" spans="1:22" s="107" customFormat="1" ht="18.75">
      <c r="B13" s="123" t="s">
        <v>174</v>
      </c>
      <c r="C13" s="123"/>
      <c r="D13" s="123"/>
      <c r="E13" s="123"/>
      <c r="F13" s="123"/>
      <c r="G13" s="123"/>
      <c r="H13" s="123" t="s">
        <v>175</v>
      </c>
      <c r="K13" s="334"/>
      <c r="L13" s="334"/>
      <c r="M13" s="334"/>
    </row>
    <row r="14" spans="1:22" s="107" customFormat="1" ht="18.75">
      <c r="B14" s="266" t="s">
        <v>176</v>
      </c>
      <c r="C14" s="266"/>
      <c r="D14" s="266"/>
      <c r="E14" s="266"/>
      <c r="F14" s="266"/>
      <c r="G14" s="266"/>
      <c r="H14" s="266"/>
      <c r="I14" s="124"/>
      <c r="J14" s="124"/>
      <c r="K14" s="124"/>
      <c r="Q14" s="125"/>
    </row>
    <row r="15" spans="1:22" s="107" customFormat="1" ht="18.75">
      <c r="A15" s="125">
        <v>1</v>
      </c>
      <c r="B15" s="269" t="s">
        <v>222</v>
      </c>
      <c r="C15" s="269"/>
      <c r="D15" s="269"/>
      <c r="E15" s="269"/>
      <c r="F15" s="126"/>
      <c r="G15" s="123"/>
      <c r="H15" s="123"/>
    </row>
    <row r="16" spans="1:22" s="107" customFormat="1" ht="18.75">
      <c r="A16" s="127">
        <v>2</v>
      </c>
      <c r="B16" s="123" t="s">
        <v>177</v>
      </c>
      <c r="C16" s="123"/>
      <c r="D16" s="319" t="str">
        <f>IF(AND('Pay Calculation'!C2=""),"",'Pay Calculation'!C2)</f>
        <v>HEERA LAL JAT</v>
      </c>
      <c r="E16" s="319"/>
      <c r="F16" s="335" t="str">
        <f>IF(AND('Pay Calculation'!G2=""),"",'Pay Calculation'!G2)</f>
        <v>TEACHER</v>
      </c>
      <c r="G16" s="123"/>
      <c r="H16" s="123"/>
    </row>
    <row r="17" spans="1:16" s="107" customFormat="1" ht="18.75">
      <c r="A17" s="128">
        <v>3</v>
      </c>
      <c r="B17" s="123" t="s">
        <v>178</v>
      </c>
      <c r="C17" s="123"/>
      <c r="H17" s="264"/>
      <c r="I17" s="264"/>
      <c r="J17" s="264"/>
      <c r="K17" s="264"/>
      <c r="L17" s="264"/>
    </row>
    <row r="18" spans="1:16" s="107" customFormat="1" ht="18.75">
      <c r="H18" s="122"/>
      <c r="I18" s="122"/>
      <c r="J18" s="122"/>
      <c r="K18" s="263" t="str">
        <f>K11</f>
        <v>gLrk{kj e; lhy</v>
      </c>
      <c r="L18" s="263"/>
      <c r="M18" s="263"/>
    </row>
    <row r="19" spans="1:16" s="107" customFormat="1" ht="18.75">
      <c r="H19" s="122"/>
      <c r="I19" s="122"/>
      <c r="J19" s="122"/>
      <c r="K19" s="334" t="str">
        <f>IF(AND('Pay Calculation'!C1=""),"",'Pay Calculation'!C1)</f>
        <v>Block Elemantry Education Office , Panchyat Samiti- Sojat City (pali)</v>
      </c>
      <c r="L19" s="334"/>
      <c r="M19" s="334"/>
      <c r="P19" s="107" t="s">
        <v>179</v>
      </c>
    </row>
    <row r="20" spans="1:16" s="107" customFormat="1" ht="18.75">
      <c r="K20" s="334"/>
      <c r="L20" s="334"/>
      <c r="M20" s="334"/>
    </row>
  </sheetData>
  <sheetProtection password="85F9" sheet="1" objects="1" scenarios="1" formatCells="0" formatColumns="0" selectLockedCells="1"/>
  <mergeCells count="26">
    <mergeCell ref="K18:M18"/>
    <mergeCell ref="K12:M13"/>
    <mergeCell ref="K19:M20"/>
    <mergeCell ref="H17:L17"/>
    <mergeCell ref="B8:C8"/>
    <mergeCell ref="A9:M9"/>
    <mergeCell ref="B14:H14"/>
    <mergeCell ref="D16:E16"/>
    <mergeCell ref="K11:M11"/>
    <mergeCell ref="B15:E15"/>
    <mergeCell ref="A1:M1"/>
    <mergeCell ref="A2:M2"/>
    <mergeCell ref="B5:D5"/>
    <mergeCell ref="A6:A7"/>
    <mergeCell ref="B6:C7"/>
    <mergeCell ref="D6:D7"/>
    <mergeCell ref="E6:E7"/>
    <mergeCell ref="F6:H6"/>
    <mergeCell ref="I6:K6"/>
    <mergeCell ref="A4:C4"/>
    <mergeCell ref="H4:M4"/>
    <mergeCell ref="G5:M5"/>
    <mergeCell ref="L6:L7"/>
    <mergeCell ref="M6:M7"/>
    <mergeCell ref="B3:J3"/>
    <mergeCell ref="K3:M3"/>
  </mergeCells>
  <pageMargins left="0.7" right="0.4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4"/>
  <sheetViews>
    <sheetView topLeftCell="A7" workbookViewId="0">
      <selection activeCell="L28" sqref="L28"/>
    </sheetView>
  </sheetViews>
  <sheetFormatPr defaultRowHeight="15"/>
  <cols>
    <col min="1" max="16384" width="9.140625" style="1"/>
  </cols>
  <sheetData>
    <row r="1" spans="1:9" s="106" customFormat="1" ht="18.75">
      <c r="A1" s="271" t="str">
        <f>IF(AND('Pay Calculation'!C1=""),"",'Pay Calculation'!C1)</f>
        <v>Block Elemantry Education Office , Panchyat Samiti- Sojat City (pali)</v>
      </c>
      <c r="B1" s="271"/>
      <c r="C1" s="271"/>
      <c r="D1" s="271"/>
      <c r="E1" s="271"/>
      <c r="F1" s="271"/>
      <c r="G1" s="271"/>
      <c r="H1" s="271"/>
      <c r="I1" s="271"/>
    </row>
    <row r="2" spans="1:9" s="106" customFormat="1" ht="7.5" customHeight="1"/>
    <row r="3" spans="1:9" s="106" customFormat="1" ht="18.75">
      <c r="A3" s="272" t="s">
        <v>185</v>
      </c>
      <c r="B3" s="272"/>
      <c r="C3" s="272"/>
      <c r="D3" s="267" t="str">
        <f>IF(AND('Pay Calculation'!C2=""),"",'Pay Calculation'!C2)</f>
        <v>HEERA LAL JAT</v>
      </c>
      <c r="E3" s="267"/>
      <c r="F3" s="267"/>
      <c r="G3" s="267"/>
      <c r="H3" s="267"/>
      <c r="I3" s="267"/>
    </row>
    <row r="4" spans="1:9" s="106" customFormat="1" ht="18.75">
      <c r="A4" s="272" t="s">
        <v>186</v>
      </c>
      <c r="B4" s="272"/>
      <c r="C4" s="272"/>
      <c r="D4" s="267" t="str">
        <f>IF(AND('Pay Calculation'!G2=""),"",'Pay Calculation'!G2)</f>
        <v>TEACHER</v>
      </c>
      <c r="E4" s="267"/>
      <c r="F4" s="267"/>
      <c r="G4" s="267"/>
      <c r="H4" s="267"/>
      <c r="I4" s="267"/>
    </row>
    <row r="5" spans="1:9" s="106" customFormat="1" ht="18.75">
      <c r="A5" s="272" t="s">
        <v>187</v>
      </c>
      <c r="B5" s="272"/>
      <c r="C5" s="272"/>
      <c r="D5" s="267" t="str">
        <f>IF(AND('Pay Calculation'!C3=""),"",'Pay Calculation'!C3)</f>
        <v>G.U.P.S. POTALIYA</v>
      </c>
      <c r="E5" s="267"/>
      <c r="F5" s="267"/>
      <c r="G5" s="267"/>
      <c r="H5" s="267"/>
      <c r="I5" s="267"/>
    </row>
    <row r="6" spans="1:9" s="106" customFormat="1" ht="18.75">
      <c r="A6" s="273" t="s">
        <v>196</v>
      </c>
      <c r="B6" s="273"/>
      <c r="C6" s="273"/>
      <c r="D6" s="274" t="str">
        <f>'Statement of Fixation'!H7</f>
        <v>PB-2  (9300-34800)</v>
      </c>
      <c r="E6" s="274"/>
      <c r="F6" s="274"/>
      <c r="G6" s="274"/>
      <c r="H6" s="274"/>
      <c r="I6" s="274"/>
    </row>
    <row r="7" spans="1:9" s="106" customFormat="1" ht="18.75">
      <c r="A7" s="273" t="s">
        <v>188</v>
      </c>
      <c r="B7" s="273"/>
      <c r="C7" s="273"/>
      <c r="D7" s="274">
        <f>'Statement of Fixation'!H8</f>
        <v>4200</v>
      </c>
      <c r="E7" s="274"/>
      <c r="F7" s="274"/>
      <c r="G7" s="274"/>
      <c r="H7" s="274"/>
      <c r="I7" s="274"/>
    </row>
    <row r="8" spans="1:9" s="106" customFormat="1" ht="18.75">
      <c r="A8" s="273" t="s">
        <v>189</v>
      </c>
      <c r="B8" s="273"/>
      <c r="C8" s="273"/>
      <c r="D8" s="274">
        <f>'Statement of Fixation'!H9</f>
        <v>12</v>
      </c>
      <c r="E8" s="274"/>
      <c r="F8" s="274"/>
      <c r="G8" s="274"/>
      <c r="H8" s="274"/>
      <c r="I8" s="274"/>
    </row>
    <row r="9" spans="1:9" s="106" customFormat="1" ht="18.75">
      <c r="A9" s="273" t="s">
        <v>190</v>
      </c>
      <c r="B9" s="273"/>
      <c r="C9" s="273"/>
      <c r="D9" s="274" t="str">
        <f>'Statement of Fixation'!H17</f>
        <v>L-11</v>
      </c>
      <c r="E9" s="274"/>
      <c r="F9" s="274"/>
      <c r="G9" s="274"/>
      <c r="H9" s="274"/>
      <c r="I9" s="274"/>
    </row>
    <row r="10" spans="1:9" s="106" customFormat="1" ht="18.75">
      <c r="D10" s="277" t="s">
        <v>194</v>
      </c>
      <c r="E10" s="277"/>
      <c r="F10" s="277"/>
    </row>
    <row r="11" spans="1:9" s="106" customFormat="1" ht="18.75">
      <c r="D11" s="278" t="s">
        <v>195</v>
      </c>
      <c r="E11" s="278"/>
      <c r="F11" s="278"/>
    </row>
    <row r="12" spans="1:9" s="106" customFormat="1" ht="15.75"/>
    <row r="13" spans="1:9" s="106" customFormat="1" ht="21" customHeight="1">
      <c r="A13" s="275" t="s">
        <v>20</v>
      </c>
      <c r="B13" s="275"/>
      <c r="C13" s="275"/>
      <c r="D13" s="275"/>
      <c r="E13" s="275"/>
      <c r="F13" s="275"/>
      <c r="G13" s="280" t="s">
        <v>193</v>
      </c>
      <c r="H13" s="280"/>
      <c r="I13" s="280"/>
    </row>
    <row r="14" spans="1:9" s="106" customFormat="1" ht="18.75">
      <c r="A14" s="270" t="s">
        <v>12</v>
      </c>
      <c r="B14" s="270"/>
      <c r="C14" s="270"/>
      <c r="D14" s="270"/>
      <c r="E14" s="270"/>
      <c r="F14" s="270"/>
      <c r="G14" s="270">
        <f>'Pay Calculation'!D11</f>
        <v>17550</v>
      </c>
      <c r="H14" s="270"/>
      <c r="I14" s="270"/>
    </row>
    <row r="15" spans="1:9" s="106" customFormat="1" ht="18.75">
      <c r="A15" s="270" t="s">
        <v>191</v>
      </c>
      <c r="B15" s="270"/>
      <c r="C15" s="270"/>
      <c r="D15" s="270"/>
      <c r="E15" s="270"/>
      <c r="F15" s="270"/>
      <c r="G15" s="270">
        <f>'Pay Calculation'!D12</f>
        <v>45104</v>
      </c>
      <c r="H15" s="270"/>
      <c r="I15" s="270"/>
    </row>
    <row r="16" spans="1:9" s="106" customFormat="1" ht="18.75">
      <c r="A16" s="270" t="s">
        <v>9</v>
      </c>
      <c r="B16" s="270"/>
      <c r="C16" s="270"/>
      <c r="D16" s="270"/>
      <c r="E16" s="270"/>
      <c r="F16" s="270"/>
      <c r="G16" s="270">
        <f>'Pay Calculation'!D13</f>
        <v>46500</v>
      </c>
      <c r="H16" s="270"/>
      <c r="I16" s="270"/>
    </row>
    <row r="17" spans="1:9" s="106" customFormat="1" ht="21" customHeight="1">
      <c r="A17" s="279" t="s">
        <v>6</v>
      </c>
      <c r="B17" s="279"/>
      <c r="C17" s="279"/>
      <c r="D17" s="279"/>
      <c r="E17" s="279"/>
      <c r="F17" s="279"/>
      <c r="G17" s="270">
        <f>'Pay Calculation'!D14</f>
        <v>46500</v>
      </c>
      <c r="H17" s="270"/>
      <c r="I17" s="270"/>
    </row>
    <row r="18" spans="1:9" s="106" customFormat="1" ht="18.75">
      <c r="A18" s="270" t="s">
        <v>0</v>
      </c>
      <c r="B18" s="270"/>
      <c r="C18" s="270"/>
      <c r="D18" s="270"/>
      <c r="E18" s="270"/>
      <c r="F18" s="270"/>
      <c r="G18" s="270">
        <f>'Pay Calculation'!D15</f>
        <v>2325</v>
      </c>
      <c r="H18" s="270"/>
      <c r="I18" s="270"/>
    </row>
    <row r="19" spans="1:9" s="106" customFormat="1" ht="21" customHeight="1">
      <c r="A19" s="270" t="s">
        <v>1</v>
      </c>
      <c r="B19" s="270"/>
      <c r="C19" s="270"/>
      <c r="D19" s="270"/>
      <c r="E19" s="270"/>
      <c r="F19" s="270"/>
      <c r="G19" s="279">
        <f>'Pay Calculation'!D16</f>
        <v>48825</v>
      </c>
      <c r="H19" s="279"/>
      <c r="I19" s="279"/>
    </row>
    <row r="20" spans="1:9" s="106" customFormat="1" ht="18.75">
      <c r="A20" s="270" t="s">
        <v>2</v>
      </c>
      <c r="B20" s="270"/>
      <c r="C20" s="270"/>
      <c r="D20" s="270"/>
      <c r="E20" s="270"/>
      <c r="F20" s="270"/>
      <c r="G20" s="270">
        <f>'Pay Calculation'!D17</f>
        <v>3720</v>
      </c>
      <c r="H20" s="270"/>
      <c r="I20" s="270"/>
    </row>
    <row r="21" spans="1:9" s="106" customFormat="1" ht="18.75">
      <c r="A21" s="270" t="s">
        <v>106</v>
      </c>
      <c r="B21" s="270"/>
      <c r="C21" s="270"/>
      <c r="D21" s="270"/>
      <c r="E21" s="270"/>
      <c r="F21" s="270"/>
      <c r="G21" s="270">
        <f>'Pay Calculation'!D18</f>
        <v>0</v>
      </c>
      <c r="H21" s="270"/>
      <c r="I21" s="270"/>
    </row>
    <row r="22" spans="1:9" s="106" customFormat="1" ht="18.75">
      <c r="A22" s="270" t="s">
        <v>225</v>
      </c>
      <c r="B22" s="270"/>
      <c r="C22" s="270"/>
      <c r="D22" s="270"/>
      <c r="E22" s="270"/>
      <c r="F22" s="270"/>
      <c r="G22" s="270">
        <f>'Pay Calculation'!D19</f>
        <v>0</v>
      </c>
      <c r="H22" s="270"/>
      <c r="I22" s="270"/>
    </row>
    <row r="23" spans="1:9" s="106" customFormat="1" ht="18.75">
      <c r="A23" s="270" t="s">
        <v>227</v>
      </c>
      <c r="B23" s="270"/>
      <c r="C23" s="270"/>
      <c r="D23" s="270"/>
      <c r="E23" s="270"/>
      <c r="F23" s="270"/>
      <c r="G23" s="270">
        <f>'Pay Calculation'!D20</f>
        <v>0</v>
      </c>
      <c r="H23" s="270"/>
      <c r="I23" s="270"/>
    </row>
    <row r="24" spans="1:9" s="106" customFormat="1" ht="18.75">
      <c r="A24" s="270" t="s">
        <v>228</v>
      </c>
      <c r="B24" s="270"/>
      <c r="C24" s="270"/>
      <c r="D24" s="270"/>
      <c r="E24" s="270"/>
      <c r="F24" s="270"/>
      <c r="G24" s="270">
        <f>'Pay Calculation'!D21</f>
        <v>0</v>
      </c>
      <c r="H24" s="270"/>
      <c r="I24" s="270"/>
    </row>
    <row r="25" spans="1:9" s="106" customFormat="1" ht="23.25" customHeight="1">
      <c r="A25" s="279" t="s">
        <v>3</v>
      </c>
      <c r="B25" s="279"/>
      <c r="C25" s="279"/>
      <c r="D25" s="279"/>
      <c r="E25" s="279"/>
      <c r="F25" s="279"/>
      <c r="G25" s="276">
        <f>'Pay Calculation'!D22</f>
        <v>52545</v>
      </c>
      <c r="H25" s="276"/>
      <c r="I25" s="276"/>
    </row>
    <row r="26" spans="1:9" s="106" customFormat="1" ht="21">
      <c r="A26" s="281" t="s">
        <v>13</v>
      </c>
      <c r="B26" s="281"/>
      <c r="C26" s="281"/>
      <c r="D26" s="281"/>
      <c r="E26" s="281"/>
      <c r="F26" s="281"/>
      <c r="G26" s="281"/>
      <c r="H26" s="281"/>
      <c r="I26" s="281"/>
    </row>
    <row r="27" spans="1:9" s="106" customFormat="1" ht="18.75">
      <c r="A27" s="270" t="s">
        <v>192</v>
      </c>
      <c r="B27" s="270"/>
      <c r="C27" s="270"/>
      <c r="D27" s="270"/>
      <c r="E27" s="270"/>
      <c r="F27" s="270"/>
      <c r="G27" s="282">
        <f>'Pay Calculation'!D24</f>
        <v>0</v>
      </c>
      <c r="H27" s="282"/>
      <c r="I27" s="282"/>
    </row>
    <row r="28" spans="1:9" s="106" customFormat="1" ht="18.75">
      <c r="A28" s="270" t="s">
        <v>31</v>
      </c>
      <c r="B28" s="270"/>
      <c r="C28" s="270"/>
      <c r="D28" s="270"/>
      <c r="E28" s="270"/>
      <c r="F28" s="270"/>
      <c r="G28" s="282">
        <f>'Pay Calculation'!D25</f>
        <v>1150</v>
      </c>
      <c r="H28" s="282"/>
      <c r="I28" s="282"/>
    </row>
    <row r="29" spans="1:9" s="106" customFormat="1" ht="18.75">
      <c r="A29" s="270" t="s">
        <v>16</v>
      </c>
      <c r="B29" s="270"/>
      <c r="C29" s="270"/>
      <c r="D29" s="270"/>
      <c r="E29" s="270"/>
      <c r="F29" s="270"/>
      <c r="G29" s="282">
        <f>'Pay Calculation'!D26</f>
        <v>1400</v>
      </c>
      <c r="H29" s="282"/>
      <c r="I29" s="282"/>
    </row>
    <row r="30" spans="1:9" s="106" customFormat="1" ht="18.75">
      <c r="A30" s="270" t="s">
        <v>17</v>
      </c>
      <c r="B30" s="270"/>
      <c r="C30" s="270"/>
      <c r="D30" s="270"/>
      <c r="E30" s="270"/>
      <c r="F30" s="270"/>
      <c r="G30" s="282">
        <f>'Pay Calculation'!D27</f>
        <v>570</v>
      </c>
      <c r="H30" s="282"/>
      <c r="I30" s="282"/>
    </row>
    <row r="31" spans="1:9" s="106" customFormat="1" ht="18.75">
      <c r="A31" s="270" t="s">
        <v>18</v>
      </c>
      <c r="B31" s="270"/>
      <c r="C31" s="270"/>
      <c r="D31" s="270"/>
      <c r="E31" s="270"/>
      <c r="F31" s="270"/>
      <c r="G31" s="282">
        <f>'Pay Calculation'!D28</f>
        <v>2158</v>
      </c>
      <c r="H31" s="282"/>
      <c r="I31" s="282"/>
    </row>
    <row r="32" spans="1:9" s="106" customFormat="1" ht="18.75">
      <c r="A32" s="270" t="str">
        <f>IF(AND('Pay Calculation'!A29=""),"",'Pay Calculation'!A29)</f>
        <v/>
      </c>
      <c r="B32" s="270"/>
      <c r="C32" s="270"/>
      <c r="D32" s="270"/>
      <c r="E32" s="270"/>
      <c r="F32" s="270"/>
      <c r="G32" s="282">
        <f>'Pay Calculation'!D29</f>
        <v>0</v>
      </c>
      <c r="H32" s="282"/>
      <c r="I32" s="282"/>
    </row>
    <row r="33" spans="1:9" s="106" customFormat="1" ht="18.75">
      <c r="A33" s="270" t="s">
        <v>34</v>
      </c>
      <c r="B33" s="270"/>
      <c r="C33" s="270"/>
      <c r="D33" s="270"/>
      <c r="E33" s="270"/>
      <c r="F33" s="270"/>
      <c r="G33" s="282">
        <f>'Pay Calculation'!D30</f>
        <v>2000</v>
      </c>
      <c r="H33" s="282"/>
      <c r="I33" s="282"/>
    </row>
    <row r="34" spans="1:9" s="106" customFormat="1" ht="18.75">
      <c r="A34" s="270" t="s">
        <v>10</v>
      </c>
      <c r="B34" s="270"/>
      <c r="C34" s="270"/>
      <c r="D34" s="270"/>
      <c r="E34" s="270"/>
      <c r="F34" s="270"/>
      <c r="G34" s="282">
        <f>'Pay Calculation'!D31</f>
        <v>0</v>
      </c>
      <c r="H34" s="282"/>
      <c r="I34" s="282"/>
    </row>
    <row r="35" spans="1:9" s="106" customFormat="1" ht="21" customHeight="1">
      <c r="A35" s="270" t="s">
        <v>7</v>
      </c>
      <c r="B35" s="270"/>
      <c r="C35" s="270"/>
      <c r="D35" s="270"/>
      <c r="E35" s="270"/>
      <c r="F35" s="270"/>
      <c r="G35" s="283">
        <f>'Pay Calculation'!D32</f>
        <v>7278</v>
      </c>
      <c r="H35" s="283"/>
      <c r="I35" s="283"/>
    </row>
    <row r="36" spans="1:9" s="106" customFormat="1" ht="23.25" customHeight="1">
      <c r="A36" s="276" t="s">
        <v>5</v>
      </c>
      <c r="B36" s="276"/>
      <c r="C36" s="276"/>
      <c r="D36" s="276"/>
      <c r="E36" s="276"/>
      <c r="F36" s="276"/>
      <c r="G36" s="284">
        <f>'Pay Calculation'!D33</f>
        <v>45267</v>
      </c>
      <c r="H36" s="284"/>
      <c r="I36" s="284"/>
    </row>
    <row r="37" spans="1:9" s="106" customFormat="1" ht="15.75"/>
    <row r="38" spans="1:9" s="106" customFormat="1" ht="15.75"/>
    <row r="39" spans="1:9" s="106" customFormat="1" ht="15.75"/>
    <row r="40" spans="1:9" s="106" customFormat="1" ht="15.75"/>
    <row r="41" spans="1:9" s="106" customFormat="1" ht="15.75"/>
    <row r="42" spans="1:9" s="106" customFormat="1" ht="15.75"/>
    <row r="43" spans="1:9" s="106" customFormat="1" ht="15.75"/>
    <row r="44" spans="1:9" s="106" customFormat="1" ht="15.75"/>
  </sheetData>
  <sheetProtection password="C1FB" sheet="1" objects="1" scenarios="1" selectLockedCells="1"/>
  <mergeCells count="64">
    <mergeCell ref="G23:I23"/>
    <mergeCell ref="G24:I24"/>
    <mergeCell ref="A16:F16"/>
    <mergeCell ref="A17:F17"/>
    <mergeCell ref="A34:F34"/>
    <mergeCell ref="A19:F19"/>
    <mergeCell ref="A20:F20"/>
    <mergeCell ref="A21:F21"/>
    <mergeCell ref="A25:F25"/>
    <mergeCell ref="A30:F30"/>
    <mergeCell ref="A31:F31"/>
    <mergeCell ref="A27:F27"/>
    <mergeCell ref="A28:F28"/>
    <mergeCell ref="A29:F29"/>
    <mergeCell ref="A22:F22"/>
    <mergeCell ref="A23:F23"/>
    <mergeCell ref="A24:F24"/>
    <mergeCell ref="A35:F35"/>
    <mergeCell ref="A36:F36"/>
    <mergeCell ref="A32:F32"/>
    <mergeCell ref="A33:F33"/>
    <mergeCell ref="A26:I26"/>
    <mergeCell ref="G34:I34"/>
    <mergeCell ref="G35:I35"/>
    <mergeCell ref="G36:I36"/>
    <mergeCell ref="G27:I27"/>
    <mergeCell ref="G28:I28"/>
    <mergeCell ref="G29:I29"/>
    <mergeCell ref="G30:I30"/>
    <mergeCell ref="G31:I31"/>
    <mergeCell ref="G32:I32"/>
    <mergeCell ref="G33:I33"/>
    <mergeCell ref="G25:I25"/>
    <mergeCell ref="D8:I8"/>
    <mergeCell ref="A9:C9"/>
    <mergeCell ref="D9:I9"/>
    <mergeCell ref="A8:C8"/>
    <mergeCell ref="D10:F10"/>
    <mergeCell ref="D11:F11"/>
    <mergeCell ref="G16:I16"/>
    <mergeCell ref="G17:I17"/>
    <mergeCell ref="G18:I18"/>
    <mergeCell ref="G19:I19"/>
    <mergeCell ref="G20:I20"/>
    <mergeCell ref="G13:I13"/>
    <mergeCell ref="G14:I14"/>
    <mergeCell ref="G15:I15"/>
    <mergeCell ref="A18:F18"/>
    <mergeCell ref="G22:I22"/>
    <mergeCell ref="A1:I1"/>
    <mergeCell ref="A3:C3"/>
    <mergeCell ref="A4:C4"/>
    <mergeCell ref="A5:C5"/>
    <mergeCell ref="A7:C7"/>
    <mergeCell ref="D3:I3"/>
    <mergeCell ref="D4:I4"/>
    <mergeCell ref="D5:I5"/>
    <mergeCell ref="D7:I7"/>
    <mergeCell ref="A6:C6"/>
    <mergeCell ref="D6:I6"/>
    <mergeCell ref="G21:I21"/>
    <mergeCell ref="A13:F13"/>
    <mergeCell ref="A14:F14"/>
    <mergeCell ref="A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Pay Calculation</vt:lpstr>
      <vt:lpstr>Statement of Fixation</vt:lpstr>
      <vt:lpstr>Option Form</vt:lpstr>
      <vt:lpstr>Fiting</vt:lpstr>
      <vt:lpstr>Pay Slip with 7th Pay</vt:lpstr>
      <vt:lpstr>Fiting!Print_Area</vt:lpstr>
      <vt:lpstr>'Option Form'!Print_Area</vt:lpstr>
      <vt:lpstr>'Pay Slip with 7th Pay'!Print_Area</vt:lpstr>
      <vt:lpstr>'Statement of Fixation'!Print_Area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heeralaljatchandawal@gmail.com</dc:creator>
  <cp:lastModifiedBy>GSS UDESHI KUAA</cp:lastModifiedBy>
  <cp:lastPrinted>2017-11-08T05:58:16Z</cp:lastPrinted>
  <dcterms:created xsi:type="dcterms:W3CDTF">2017-10-02T21:50:09Z</dcterms:created>
  <dcterms:modified xsi:type="dcterms:W3CDTF">2017-11-08T05:59:54Z</dcterms:modified>
</cp:coreProperties>
</file>