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60" yWindow="480" windowWidth="15600" windowHeight="9405" tabRatio="605"/>
  </bookViews>
  <sheets>
    <sheet name="Pay Calculation" sheetId="3" r:id="rId1"/>
    <sheet name="Statement of Fixation" sheetId="4" r:id="rId2"/>
    <sheet name="Option Form" sheetId="5" r:id="rId3"/>
    <sheet name="Fiting" sheetId="8" r:id="rId4"/>
    <sheet name="Pay Slip with 7th Pay" sheetId="9" r:id="rId5"/>
  </sheets>
  <externalReferences>
    <externalReference r:id="rId6"/>
  </externalReferences>
  <definedNames>
    <definedName name="_xlnm.Print_Area" localSheetId="3">Fiting!$A$1:$M$44</definedName>
    <definedName name="_xlnm.Print_Area" localSheetId="2">'Option Form'!$A$1:$I$48</definedName>
    <definedName name="_xlnm.Print_Area" localSheetId="4">'Pay Slip with 7th Pay'!$A$1:$I$37</definedName>
    <definedName name="_xlnm.Print_Area" localSheetId="1">'Statement of Fixation'!$A$1:$H$50</definedName>
  </definedNames>
  <calcPr calcId="124519"/>
</workbook>
</file>

<file path=xl/calcChain.xml><?xml version="1.0" encoding="utf-8"?>
<calcChain xmlns="http://schemas.openxmlformats.org/spreadsheetml/2006/main">
  <c r="K42" i="8"/>
  <c r="K35"/>
  <c r="H9"/>
  <c r="I9"/>
  <c r="G9" s="1"/>
  <c r="J9"/>
  <c r="K9"/>
  <c r="L9"/>
  <c r="M9"/>
  <c r="H10"/>
  <c r="I10"/>
  <c r="G10" s="1"/>
  <c r="J10"/>
  <c r="K10"/>
  <c r="L10"/>
  <c r="M10"/>
  <c r="H11"/>
  <c r="I11"/>
  <c r="G11" s="1"/>
  <c r="J11"/>
  <c r="K11"/>
  <c r="L11"/>
  <c r="M11"/>
  <c r="H12"/>
  <c r="I12"/>
  <c r="J12"/>
  <c r="K12"/>
  <c r="L12"/>
  <c r="M12"/>
  <c r="H13"/>
  <c r="I13"/>
  <c r="J13"/>
  <c r="K13"/>
  <c r="L13"/>
  <c r="M13"/>
  <c r="H14"/>
  <c r="I14"/>
  <c r="J14"/>
  <c r="K14"/>
  <c r="L14"/>
  <c r="M14"/>
  <c r="H15"/>
  <c r="I15"/>
  <c r="G15" s="1"/>
  <c r="J15"/>
  <c r="K15"/>
  <c r="L15"/>
  <c r="M15"/>
  <c r="H16"/>
  <c r="I16"/>
  <c r="G16" s="1"/>
  <c r="J16"/>
  <c r="K16"/>
  <c r="L16"/>
  <c r="M16"/>
  <c r="H17"/>
  <c r="I17"/>
  <c r="G17" s="1"/>
  <c r="J17"/>
  <c r="K17"/>
  <c r="L17"/>
  <c r="M17"/>
  <c r="H18"/>
  <c r="I18"/>
  <c r="G18" s="1"/>
  <c r="J18"/>
  <c r="K18"/>
  <c r="L18"/>
  <c r="M18"/>
  <c r="H19"/>
  <c r="I19"/>
  <c r="G19" s="1"/>
  <c r="J19"/>
  <c r="K19"/>
  <c r="L19"/>
  <c r="M19"/>
  <c r="H20"/>
  <c r="I20"/>
  <c r="G20" s="1"/>
  <c r="J20"/>
  <c r="K20"/>
  <c r="L20"/>
  <c r="M20"/>
  <c r="H21"/>
  <c r="I21"/>
  <c r="G21" s="1"/>
  <c r="J21"/>
  <c r="K21"/>
  <c r="L21"/>
  <c r="M21"/>
  <c r="H22"/>
  <c r="I22"/>
  <c r="G22" s="1"/>
  <c r="J22"/>
  <c r="K22"/>
  <c r="L22"/>
  <c r="M22"/>
  <c r="H23"/>
  <c r="I23"/>
  <c r="G23" s="1"/>
  <c r="J23"/>
  <c r="K23"/>
  <c r="L23"/>
  <c r="M23"/>
  <c r="H24"/>
  <c r="I24"/>
  <c r="G24" s="1"/>
  <c r="J24"/>
  <c r="K24"/>
  <c r="L24"/>
  <c r="M24"/>
  <c r="H25"/>
  <c r="I25"/>
  <c r="G25" s="1"/>
  <c r="J25"/>
  <c r="K25"/>
  <c r="L25"/>
  <c r="M25"/>
  <c r="H26"/>
  <c r="I26"/>
  <c r="G26" s="1"/>
  <c r="J26"/>
  <c r="K26"/>
  <c r="L26"/>
  <c r="M26"/>
  <c r="H27"/>
  <c r="I27"/>
  <c r="G27" s="1"/>
  <c r="J27"/>
  <c r="K27"/>
  <c r="L27"/>
  <c r="M27"/>
  <c r="H28"/>
  <c r="I28"/>
  <c r="G28" s="1"/>
  <c r="J28"/>
  <c r="K28"/>
  <c r="L28"/>
  <c r="M28"/>
  <c r="H29"/>
  <c r="I29"/>
  <c r="G29" s="1"/>
  <c r="J29"/>
  <c r="K29"/>
  <c r="L29"/>
  <c r="M29"/>
  <c r="H30"/>
  <c r="I30"/>
  <c r="G30" s="1"/>
  <c r="J30"/>
  <c r="K30"/>
  <c r="L30"/>
  <c r="M30"/>
  <c r="H31"/>
  <c r="I31"/>
  <c r="G31" s="1"/>
  <c r="J31"/>
  <c r="K31"/>
  <c r="L31"/>
  <c r="M31"/>
  <c r="H32"/>
  <c r="I32"/>
  <c r="G32" s="1"/>
  <c r="J32"/>
  <c r="K32"/>
  <c r="L32"/>
  <c r="M3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M8"/>
  <c r="L8"/>
  <c r="K8"/>
  <c r="J8"/>
  <c r="I8"/>
  <c r="H8"/>
  <c r="E8"/>
  <c r="D8"/>
  <c r="B8"/>
  <c r="D4"/>
  <c r="A1"/>
  <c r="K41"/>
  <c r="V8"/>
  <c r="G12" l="1"/>
  <c r="G14"/>
  <c r="G13"/>
  <c r="G8"/>
  <c r="V33" s="1"/>
  <c r="AH16" i="3" l="1"/>
  <c r="H6" i="4"/>
  <c r="H5"/>
  <c r="D32" s="1"/>
  <c r="B1" i="5"/>
  <c r="F22" s="1"/>
  <c r="H4" i="4"/>
  <c r="G39"/>
  <c r="G38"/>
  <c r="Z9"/>
  <c r="Z7"/>
  <c r="ED7" i="3"/>
  <c r="EA7"/>
  <c r="DX7"/>
  <c r="DU7"/>
  <c r="DR7"/>
  <c r="DO7"/>
  <c r="DL7"/>
  <c r="DI7"/>
  <c r="DF7"/>
  <c r="DC7"/>
  <c r="CZ7"/>
  <c r="CW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J17"/>
  <c r="AI17"/>
  <c r="AI13"/>
  <c r="AJ13"/>
  <c r="AI14"/>
  <c r="AJ14"/>
  <c r="AI15"/>
  <c r="AJ15"/>
  <c r="AI16"/>
  <c r="AJ16"/>
  <c r="AJ12"/>
  <c r="AI12"/>
  <c r="EG8"/>
  <c r="ED8"/>
  <c r="EA8"/>
  <c r="DX8"/>
  <c r="DU8"/>
  <c r="BK29" s="1"/>
  <c r="O29" s="1"/>
  <c r="DR8"/>
  <c r="BK28" s="1"/>
  <c r="O28" s="1"/>
  <c r="DO8"/>
  <c r="DL8"/>
  <c r="DI8"/>
  <c r="DF8"/>
  <c r="DC8"/>
  <c r="CZ8"/>
  <c r="CW8"/>
  <c r="EE7"/>
  <c r="EC7" s="1"/>
  <c r="EE9"/>
  <c r="EC9" s="1"/>
  <c r="EE11"/>
  <c r="EC11" s="1"/>
  <c r="EE13"/>
  <c r="EC13" s="1"/>
  <c r="EE15"/>
  <c r="EC15" s="1"/>
  <c r="EE17"/>
  <c r="EC17" s="1"/>
  <c r="EE19"/>
  <c r="EC19" s="1"/>
  <c r="EE21"/>
  <c r="EC21" s="1"/>
  <c r="EE23"/>
  <c r="EC23" s="1"/>
  <c r="EE25"/>
  <c r="EC25" s="1"/>
  <c r="EE27"/>
  <c r="EC27" s="1"/>
  <c r="EE29"/>
  <c r="EC29" s="1"/>
  <c r="EE31"/>
  <c r="EC31" s="1"/>
  <c r="EE33"/>
  <c r="EC33" s="1"/>
  <c r="EB7"/>
  <c r="EB11"/>
  <c r="DZ11" s="1"/>
  <c r="EB15"/>
  <c r="DZ15" s="1"/>
  <c r="EB19"/>
  <c r="DZ19" s="1"/>
  <c r="EB23"/>
  <c r="DZ23" s="1"/>
  <c r="EB27"/>
  <c r="DZ27" s="1"/>
  <c r="EB31"/>
  <c r="DZ31" s="1"/>
  <c r="DY7"/>
  <c r="DW7" s="1"/>
  <c r="DY9"/>
  <c r="DW9" s="1"/>
  <c r="FW7" s="1"/>
  <c r="DY11"/>
  <c r="DW11" s="1"/>
  <c r="DY13"/>
  <c r="DW13" s="1"/>
  <c r="DY15"/>
  <c r="DW15" s="1"/>
  <c r="DY17"/>
  <c r="DW17" s="1"/>
  <c r="DY19"/>
  <c r="DW19" s="1"/>
  <c r="DY21"/>
  <c r="DW21" s="1"/>
  <c r="DY23"/>
  <c r="DW23" s="1"/>
  <c r="DY25"/>
  <c r="DW25" s="1"/>
  <c r="DY27"/>
  <c r="DW27" s="1"/>
  <c r="DY29"/>
  <c r="DW29" s="1"/>
  <c r="DY31"/>
  <c r="DW31" s="1"/>
  <c r="DY33"/>
  <c r="DW33" s="1"/>
  <c r="DV7"/>
  <c r="DT7" s="1"/>
  <c r="DV11"/>
  <c r="DT11" s="1"/>
  <c r="DV15"/>
  <c r="DT15" s="1"/>
  <c r="DV19"/>
  <c r="DT19" s="1"/>
  <c r="DV23"/>
  <c r="DT23" s="1"/>
  <c r="DV27"/>
  <c r="DT27" s="1"/>
  <c r="DV31"/>
  <c r="DT31" s="1"/>
  <c r="DS7"/>
  <c r="DS9"/>
  <c r="DS11"/>
  <c r="DS13"/>
  <c r="DS15"/>
  <c r="DS17"/>
  <c r="DS19"/>
  <c r="DS21"/>
  <c r="DS23"/>
  <c r="DS25"/>
  <c r="DS27"/>
  <c r="DS29"/>
  <c r="DS31"/>
  <c r="DS33"/>
  <c r="DP7"/>
  <c r="DN7" s="1"/>
  <c r="DP11"/>
  <c r="DN11" s="1"/>
  <c r="DP15"/>
  <c r="DN15" s="1"/>
  <c r="DP19"/>
  <c r="DN19" s="1"/>
  <c r="DP23"/>
  <c r="DN23" s="1"/>
  <c r="DP27"/>
  <c r="DN27" s="1"/>
  <c r="DP31"/>
  <c r="DN31" s="1"/>
  <c r="DM7"/>
  <c r="DM9"/>
  <c r="DM11"/>
  <c r="DM13"/>
  <c r="DM15"/>
  <c r="DM17"/>
  <c r="DM19"/>
  <c r="DM21"/>
  <c r="DM23"/>
  <c r="DM25"/>
  <c r="DM27"/>
  <c r="DM29"/>
  <c r="DM31"/>
  <c r="DM33"/>
  <c r="DJ7"/>
  <c r="DJ11"/>
  <c r="DH11" s="1"/>
  <c r="DJ15"/>
  <c r="DH15" s="1"/>
  <c r="DJ19"/>
  <c r="DH19" s="1"/>
  <c r="DJ23"/>
  <c r="DH23" s="1"/>
  <c r="DJ27"/>
  <c r="DH27" s="1"/>
  <c r="DJ31"/>
  <c r="DH31" s="1"/>
  <c r="CO11"/>
  <c r="CM11" s="1"/>
  <c r="CO13"/>
  <c r="CM13" s="1"/>
  <c r="CO19"/>
  <c r="CM19" s="1"/>
  <c r="CO21"/>
  <c r="CM21" s="1"/>
  <c r="CO27"/>
  <c r="CM27" s="1"/>
  <c r="CO29"/>
  <c r="CM29" s="1"/>
  <c r="EB5"/>
  <c r="DZ5" s="1"/>
  <c r="DP5"/>
  <c r="DN5" s="1"/>
  <c r="EF4"/>
  <c r="EH6" s="1"/>
  <c r="EF6" s="1"/>
  <c r="EC4"/>
  <c r="EE6" s="1"/>
  <c r="EC6" s="1"/>
  <c r="DZ4"/>
  <c r="DW4"/>
  <c r="DY6" s="1"/>
  <c r="DW6" s="1"/>
  <c r="DT4"/>
  <c r="DQ4"/>
  <c r="DS6" s="1"/>
  <c r="DQ6" s="1"/>
  <c r="DN4"/>
  <c r="DK4"/>
  <c r="DM6" s="1"/>
  <c r="DK6" s="1"/>
  <c r="DH4"/>
  <c r="DE4"/>
  <c r="DG7" s="1"/>
  <c r="DE7" s="1"/>
  <c r="DB4"/>
  <c r="DD7" s="1"/>
  <c r="DB7" s="1"/>
  <c r="CY4"/>
  <c r="DA7" s="1"/>
  <c r="CY7" s="1"/>
  <c r="CV4"/>
  <c r="CX7" s="1"/>
  <c r="CV7" s="1"/>
  <c r="CS4"/>
  <c r="CU6" s="1"/>
  <c r="CP4"/>
  <c r="CR19" s="1"/>
  <c r="CP19" s="1"/>
  <c r="CM4"/>
  <c r="CO6" s="1"/>
  <c r="CJ4"/>
  <c r="CL11" s="1"/>
  <c r="CJ11" s="1"/>
  <c r="CG4"/>
  <c r="FX33" s="1"/>
  <c r="FV33" s="1"/>
  <c r="FW8"/>
  <c r="FW6"/>
  <c r="FW5"/>
  <c r="FV4"/>
  <c r="FU23"/>
  <c r="FS23" s="1"/>
  <c r="FT8"/>
  <c r="FT6"/>
  <c r="FT5"/>
  <c r="FS4"/>
  <c r="FR31"/>
  <c r="FP31" s="1"/>
  <c r="FR19"/>
  <c r="FP19" s="1"/>
  <c r="FR11"/>
  <c r="FP11" s="1"/>
  <c r="FQ8"/>
  <c r="FQ6"/>
  <c r="FQ5"/>
  <c r="FP4"/>
  <c r="FO31"/>
  <c r="FM31" s="1"/>
  <c r="FO23"/>
  <c r="FM23" s="1"/>
  <c r="FO15"/>
  <c r="FM15" s="1"/>
  <c r="FN8"/>
  <c r="FN6"/>
  <c r="FN5"/>
  <c r="FM4"/>
  <c r="FL27"/>
  <c r="FJ27" s="1"/>
  <c r="FL20"/>
  <c r="FJ20" s="1"/>
  <c r="FL15"/>
  <c r="FJ15" s="1"/>
  <c r="FL10"/>
  <c r="FJ10" s="1"/>
  <c r="FK8"/>
  <c r="FK6"/>
  <c r="FK5"/>
  <c r="FJ4"/>
  <c r="FI31"/>
  <c r="FG31" s="1"/>
  <c r="FI26"/>
  <c r="FG26" s="1"/>
  <c r="FI20"/>
  <c r="FG20" s="1"/>
  <c r="FI15"/>
  <c r="FG15" s="1"/>
  <c r="FI10"/>
  <c r="FG10" s="1"/>
  <c r="FH8"/>
  <c r="FH6"/>
  <c r="FH5"/>
  <c r="FG4"/>
  <c r="FF31"/>
  <c r="FD31" s="1"/>
  <c r="FF26"/>
  <c r="FD26" s="1"/>
  <c r="FF22"/>
  <c r="FD22" s="1"/>
  <c r="FF18"/>
  <c r="FD18" s="1"/>
  <c r="FF14"/>
  <c r="FD14" s="1"/>
  <c r="FF10"/>
  <c r="FD10" s="1"/>
  <c r="FF9"/>
  <c r="FD9" s="1"/>
  <c r="FE8"/>
  <c r="FF7"/>
  <c r="FD7" s="1"/>
  <c r="FF6"/>
  <c r="FD6" s="1"/>
  <c r="FE6"/>
  <c r="FF5"/>
  <c r="FE5"/>
  <c r="FD5"/>
  <c r="FD4"/>
  <c r="FC33"/>
  <c r="FA33" s="1"/>
  <c r="FC32"/>
  <c r="FA32" s="1"/>
  <c r="FC31"/>
  <c r="FA31" s="1"/>
  <c r="FC29"/>
  <c r="FA29" s="1"/>
  <c r="FC28"/>
  <c r="FA28" s="1"/>
  <c r="FC27"/>
  <c r="FA27" s="1"/>
  <c r="FC25"/>
  <c r="FA25" s="1"/>
  <c r="FC24"/>
  <c r="FA24" s="1"/>
  <c r="FC23"/>
  <c r="FA23" s="1"/>
  <c r="FC21"/>
  <c r="FA21" s="1"/>
  <c r="FC20"/>
  <c r="FA20" s="1"/>
  <c r="FC19"/>
  <c r="FA19" s="1"/>
  <c r="FC18"/>
  <c r="FA18" s="1"/>
  <c r="FC17"/>
  <c r="FA17" s="1"/>
  <c r="FC16"/>
  <c r="FA16" s="1"/>
  <c r="FC15"/>
  <c r="FA15" s="1"/>
  <c r="FC14"/>
  <c r="FA14" s="1"/>
  <c r="FC13"/>
  <c r="FA13" s="1"/>
  <c r="FC12"/>
  <c r="FA12" s="1"/>
  <c r="FC11"/>
  <c r="FA11" s="1"/>
  <c r="FC10"/>
  <c r="FA10" s="1"/>
  <c r="FC9"/>
  <c r="FA9" s="1"/>
  <c r="FC8"/>
  <c r="FA8" s="1"/>
  <c r="FB8"/>
  <c r="FC7"/>
  <c r="FA7" s="1"/>
  <c r="FC6"/>
  <c r="FA6" s="1"/>
  <c r="FB6"/>
  <c r="FC5"/>
  <c r="FA5" s="1"/>
  <c r="FB5"/>
  <c r="FA4"/>
  <c r="EZ33"/>
  <c r="EX33" s="1"/>
  <c r="EZ32"/>
  <c r="EX32" s="1"/>
  <c r="EZ31"/>
  <c r="EX31" s="1"/>
  <c r="EZ30"/>
  <c r="EX30" s="1"/>
  <c r="EZ29"/>
  <c r="EX29" s="1"/>
  <c r="EZ28"/>
  <c r="EX28" s="1"/>
  <c r="EZ27"/>
  <c r="EX27" s="1"/>
  <c r="EZ26"/>
  <c r="EX26" s="1"/>
  <c r="EZ25"/>
  <c r="EX25" s="1"/>
  <c r="EZ24"/>
  <c r="EX24" s="1"/>
  <c r="EZ23"/>
  <c r="EX23" s="1"/>
  <c r="EZ22"/>
  <c r="EX22" s="1"/>
  <c r="EZ21"/>
  <c r="EX21" s="1"/>
  <c r="EZ20"/>
  <c r="EX20" s="1"/>
  <c r="EZ19"/>
  <c r="EX19" s="1"/>
  <c r="EZ18"/>
  <c r="EX18" s="1"/>
  <c r="EZ17"/>
  <c r="EX17" s="1"/>
  <c r="EZ16"/>
  <c r="EX16" s="1"/>
  <c r="EZ15"/>
  <c r="EX15" s="1"/>
  <c r="EZ14"/>
  <c r="EX14" s="1"/>
  <c r="EZ13"/>
  <c r="EX13" s="1"/>
  <c r="EZ12"/>
  <c r="EX12" s="1"/>
  <c r="EZ11"/>
  <c r="EX11" s="1"/>
  <c r="EZ10"/>
  <c r="EX10" s="1"/>
  <c r="EZ9"/>
  <c r="EX9" s="1"/>
  <c r="EZ8"/>
  <c r="EX8" s="1"/>
  <c r="EY8"/>
  <c r="EZ7"/>
  <c r="EX7" s="1"/>
  <c r="EZ6"/>
  <c r="EX6" s="1"/>
  <c r="EY6"/>
  <c r="EZ5"/>
  <c r="EY5"/>
  <c r="EX5"/>
  <c r="EX4"/>
  <c r="EW33"/>
  <c r="EU33" s="1"/>
  <c r="EW32"/>
  <c r="EU32" s="1"/>
  <c r="EW31"/>
  <c r="EU31" s="1"/>
  <c r="EW30"/>
  <c r="EU30" s="1"/>
  <c r="EW29"/>
  <c r="EU29" s="1"/>
  <c r="EW28"/>
  <c r="EU28" s="1"/>
  <c r="EW27"/>
  <c r="EU27" s="1"/>
  <c r="EW26"/>
  <c r="EU26" s="1"/>
  <c r="EW25"/>
  <c r="EU25" s="1"/>
  <c r="EW24"/>
  <c r="EU24" s="1"/>
  <c r="EW23"/>
  <c r="EU23" s="1"/>
  <c r="EW22"/>
  <c r="EU22" s="1"/>
  <c r="EW21"/>
  <c r="EU21" s="1"/>
  <c r="EW20"/>
  <c r="EU20" s="1"/>
  <c r="EW19"/>
  <c r="EU19" s="1"/>
  <c r="EW18"/>
  <c r="EU18" s="1"/>
  <c r="EW17"/>
  <c r="EU17" s="1"/>
  <c r="EW16"/>
  <c r="EU16" s="1"/>
  <c r="EW15"/>
  <c r="EU15" s="1"/>
  <c r="EW14"/>
  <c r="EU14" s="1"/>
  <c r="EW13"/>
  <c r="EU13" s="1"/>
  <c r="EW12"/>
  <c r="EU12" s="1"/>
  <c r="EW11"/>
  <c r="EU11" s="1"/>
  <c r="EW10"/>
  <c r="EU10" s="1"/>
  <c r="EW9"/>
  <c r="EU9" s="1"/>
  <c r="EW8"/>
  <c r="EU8" s="1"/>
  <c r="EV8"/>
  <c r="EW7"/>
  <c r="EU7" s="1"/>
  <c r="EW6"/>
  <c r="EU6" s="1"/>
  <c r="EV6"/>
  <c r="EW5"/>
  <c r="EU5" s="1"/>
  <c r="EV5"/>
  <c r="EU4"/>
  <c r="ET33"/>
  <c r="ER33" s="1"/>
  <c r="ET32"/>
  <c r="ER32" s="1"/>
  <c r="ET31"/>
  <c r="ER31" s="1"/>
  <c r="ET30"/>
  <c r="ER30" s="1"/>
  <c r="ET29"/>
  <c r="ER29" s="1"/>
  <c r="ET28"/>
  <c r="ER28" s="1"/>
  <c r="ET27"/>
  <c r="ER27" s="1"/>
  <c r="ET26"/>
  <c r="ER26" s="1"/>
  <c r="ET25"/>
  <c r="ER25" s="1"/>
  <c r="ET24"/>
  <c r="ER24" s="1"/>
  <c r="ET23"/>
  <c r="ER23" s="1"/>
  <c r="ET22"/>
  <c r="ER22" s="1"/>
  <c r="ET21"/>
  <c r="ER21" s="1"/>
  <c r="ET20"/>
  <c r="ER20" s="1"/>
  <c r="ET19"/>
  <c r="ER19" s="1"/>
  <c r="ET18"/>
  <c r="ER18" s="1"/>
  <c r="ET17"/>
  <c r="ER17" s="1"/>
  <c r="ET16"/>
  <c r="ER16" s="1"/>
  <c r="ET15"/>
  <c r="ER15" s="1"/>
  <c r="ET14"/>
  <c r="ER14" s="1"/>
  <c r="ET13"/>
  <c r="ER13" s="1"/>
  <c r="ET12"/>
  <c r="ER12" s="1"/>
  <c r="ET11"/>
  <c r="ER11" s="1"/>
  <c r="ET10"/>
  <c r="ER10" s="1"/>
  <c r="ET9"/>
  <c r="ER9" s="1"/>
  <c r="ET8"/>
  <c r="ER8" s="1"/>
  <c r="ES8"/>
  <c r="ET7"/>
  <c r="ER7" s="1"/>
  <c r="ET6"/>
  <c r="ER6" s="1"/>
  <c r="ES6"/>
  <c r="ET5"/>
  <c r="ES5"/>
  <c r="ER5"/>
  <c r="ER4"/>
  <c r="EQ33"/>
  <c r="EO33" s="1"/>
  <c r="EQ32"/>
  <c r="EO32" s="1"/>
  <c r="EQ31"/>
  <c r="EO31" s="1"/>
  <c r="EQ30"/>
  <c r="EO30" s="1"/>
  <c r="EQ29"/>
  <c r="EO29" s="1"/>
  <c r="EQ28"/>
  <c r="EO28" s="1"/>
  <c r="EQ27"/>
  <c r="EO27" s="1"/>
  <c r="EQ26"/>
  <c r="EO26" s="1"/>
  <c r="EQ25"/>
  <c r="EO25" s="1"/>
  <c r="EQ24"/>
  <c r="EO24" s="1"/>
  <c r="EQ23"/>
  <c r="EO23" s="1"/>
  <c r="EQ22"/>
  <c r="EO22" s="1"/>
  <c r="EQ21"/>
  <c r="EO21" s="1"/>
  <c r="EQ20"/>
  <c r="EO20" s="1"/>
  <c r="EQ19"/>
  <c r="EO19" s="1"/>
  <c r="EQ18"/>
  <c r="EO18" s="1"/>
  <c r="EQ17"/>
  <c r="EO17" s="1"/>
  <c r="EQ16"/>
  <c r="EO16" s="1"/>
  <c r="EQ15"/>
  <c r="EO15" s="1"/>
  <c r="EQ14"/>
  <c r="EO14" s="1"/>
  <c r="EQ13"/>
  <c r="EO13" s="1"/>
  <c r="EQ12"/>
  <c r="EO12" s="1"/>
  <c r="EQ11"/>
  <c r="EO11" s="1"/>
  <c r="EQ10"/>
  <c r="EO10" s="1"/>
  <c r="EQ9"/>
  <c r="EO9" s="1"/>
  <c r="EQ8"/>
  <c r="EO8" s="1"/>
  <c r="EP8"/>
  <c r="EQ7"/>
  <c r="EO7" s="1"/>
  <c r="EQ6"/>
  <c r="EO6" s="1"/>
  <c r="EP6"/>
  <c r="EQ5"/>
  <c r="EO5" s="1"/>
  <c r="EP5"/>
  <c r="EO4"/>
  <c r="EN33"/>
  <c r="EL33" s="1"/>
  <c r="EN32"/>
  <c r="EL32" s="1"/>
  <c r="EN31"/>
  <c r="EL31" s="1"/>
  <c r="EN30"/>
  <c r="EL30" s="1"/>
  <c r="EN29"/>
  <c r="EL29" s="1"/>
  <c r="EN28"/>
  <c r="EL28" s="1"/>
  <c r="EN27"/>
  <c r="EL27" s="1"/>
  <c r="EN26"/>
  <c r="EL26" s="1"/>
  <c r="EN25"/>
  <c r="EL25" s="1"/>
  <c r="EN24"/>
  <c r="EL24" s="1"/>
  <c r="EN23"/>
  <c r="EL23" s="1"/>
  <c r="EN22"/>
  <c r="EL22" s="1"/>
  <c r="EN21"/>
  <c r="EL21" s="1"/>
  <c r="EN20"/>
  <c r="EL20" s="1"/>
  <c r="EN19"/>
  <c r="EL19" s="1"/>
  <c r="EN18"/>
  <c r="EL18" s="1"/>
  <c r="EN17"/>
  <c r="EL17" s="1"/>
  <c r="EN16"/>
  <c r="EL16" s="1"/>
  <c r="EN15"/>
  <c r="EL15" s="1"/>
  <c r="EN14"/>
  <c r="EL14" s="1"/>
  <c r="EN13"/>
  <c r="EL13" s="1"/>
  <c r="EN12"/>
  <c r="EL12" s="1"/>
  <c r="EN11"/>
  <c r="EL11" s="1"/>
  <c r="EN10"/>
  <c r="EL10" s="1"/>
  <c r="EN9"/>
  <c r="EL9" s="1"/>
  <c r="EN8"/>
  <c r="EL8" s="1"/>
  <c r="EM8"/>
  <c r="EN7"/>
  <c r="EL7" s="1"/>
  <c r="EN6"/>
  <c r="EL6" s="1"/>
  <c r="EM6"/>
  <c r="EN5"/>
  <c r="EM5"/>
  <c r="EL5"/>
  <c r="EL4"/>
  <c r="EK33"/>
  <c r="EI33" s="1"/>
  <c r="EK32"/>
  <c r="EI32" s="1"/>
  <c r="EK31"/>
  <c r="EI31" s="1"/>
  <c r="EK30"/>
  <c r="EI30" s="1"/>
  <c r="EK29"/>
  <c r="EI29" s="1"/>
  <c r="EK28"/>
  <c r="EI28" s="1"/>
  <c r="EK27"/>
  <c r="EI27" s="1"/>
  <c r="EK26"/>
  <c r="EI26" s="1"/>
  <c r="EK25"/>
  <c r="EI25" s="1"/>
  <c r="EK24"/>
  <c r="EI24" s="1"/>
  <c r="EK23"/>
  <c r="EI23" s="1"/>
  <c r="EK22"/>
  <c r="EI22" s="1"/>
  <c r="EK21"/>
  <c r="EI21" s="1"/>
  <c r="EK20"/>
  <c r="EI20" s="1"/>
  <c r="EK19"/>
  <c r="EI19" s="1"/>
  <c r="EK18"/>
  <c r="EI18" s="1"/>
  <c r="EK17"/>
  <c r="EI17" s="1"/>
  <c r="EK16"/>
  <c r="EI16" s="1"/>
  <c r="EK15"/>
  <c r="EI15" s="1"/>
  <c r="EK14"/>
  <c r="EI14" s="1"/>
  <c r="EK13"/>
  <c r="EI13" s="1"/>
  <c r="EK12"/>
  <c r="EI12" s="1"/>
  <c r="EK11"/>
  <c r="EI11" s="1"/>
  <c r="EK10"/>
  <c r="EI10" s="1"/>
  <c r="EK9"/>
  <c r="EI9" s="1"/>
  <c r="EK8"/>
  <c r="EI8" s="1"/>
  <c r="EJ8"/>
  <c r="EK7"/>
  <c r="EI7" s="1"/>
  <c r="EK6"/>
  <c r="EI6" s="1"/>
  <c r="EJ6"/>
  <c r="EK5"/>
  <c r="EI5" s="1"/>
  <c r="EJ5"/>
  <c r="EI4"/>
  <c r="BK33"/>
  <c r="O33" s="1"/>
  <c r="BK32"/>
  <c r="O32" s="1"/>
  <c r="BK31"/>
  <c r="O31" s="1"/>
  <c r="DZ7"/>
  <c r="BK30"/>
  <c r="O30" s="1"/>
  <c r="DQ33"/>
  <c r="DQ31"/>
  <c r="DQ29"/>
  <c r="DQ27"/>
  <c r="DQ25"/>
  <c r="DQ23"/>
  <c r="DQ21"/>
  <c r="DQ19"/>
  <c r="DQ17"/>
  <c r="DQ15"/>
  <c r="DQ13"/>
  <c r="DQ11"/>
  <c r="DQ9"/>
  <c r="FQ7" s="1"/>
  <c r="DQ7"/>
  <c r="DK33"/>
  <c r="DK31"/>
  <c r="DK29"/>
  <c r="DK27"/>
  <c r="DK25"/>
  <c r="DK23"/>
  <c r="DK21"/>
  <c r="DK19"/>
  <c r="DK17"/>
  <c r="DK15"/>
  <c r="DK13"/>
  <c r="DK11"/>
  <c r="DK9"/>
  <c r="FK7" s="1"/>
  <c r="DK7"/>
  <c r="BK25"/>
  <c r="O25" s="1"/>
  <c r="DH7"/>
  <c r="BK23"/>
  <c r="O23" s="1"/>
  <c r="BK22"/>
  <c r="O22" s="1"/>
  <c r="BK21"/>
  <c r="O21" s="1"/>
  <c r="CS6"/>
  <c r="CM6"/>
  <c r="CI7"/>
  <c r="CG7" s="1"/>
  <c r="CD4"/>
  <c r="CF6" s="1"/>
  <c r="CD6" s="1"/>
  <c r="CA4"/>
  <c r="CC7" s="1"/>
  <c r="CA7" s="1"/>
  <c r="BX4"/>
  <c r="BU4"/>
  <c r="BW6" s="1"/>
  <c r="BU6" s="1"/>
  <c r="BR4"/>
  <c r="BT6" s="1"/>
  <c r="BR6" s="1"/>
  <c r="CI6"/>
  <c r="CG6" s="1"/>
  <c r="CI8"/>
  <c r="CI10"/>
  <c r="CG10" s="1"/>
  <c r="CI12"/>
  <c r="CG12" s="1"/>
  <c r="CI14"/>
  <c r="CG14" s="1"/>
  <c r="CI16"/>
  <c r="FB4" s="1"/>
  <c r="CI18"/>
  <c r="CG18" s="1"/>
  <c r="CI20"/>
  <c r="CI22"/>
  <c r="CG22" s="1"/>
  <c r="CI24"/>
  <c r="CI26"/>
  <c r="CG26" s="1"/>
  <c r="CI28"/>
  <c r="CG28" s="1"/>
  <c r="CI30"/>
  <c r="CG30" s="1"/>
  <c r="CI32"/>
  <c r="CI33"/>
  <c r="CG33" s="1"/>
  <c r="CF7"/>
  <c r="CD7" s="1"/>
  <c r="CF19"/>
  <c r="CD19" s="1"/>
  <c r="CF23"/>
  <c r="CD23" s="1"/>
  <c r="CF29"/>
  <c r="CD29" s="1"/>
  <c r="CF31"/>
  <c r="CD31" s="1"/>
  <c r="CC6"/>
  <c r="CC10"/>
  <c r="CA10" s="1"/>
  <c r="CC13"/>
  <c r="CC15"/>
  <c r="CC17"/>
  <c r="CC19"/>
  <c r="CA19" s="1"/>
  <c r="CC21"/>
  <c r="CC23"/>
  <c r="CC25"/>
  <c r="CC27"/>
  <c r="CA27" s="1"/>
  <c r="CC28"/>
  <c r="CC29"/>
  <c r="CC30"/>
  <c r="CC31"/>
  <c r="CA31" s="1"/>
  <c r="CC32"/>
  <c r="CC33"/>
  <c r="BZ6"/>
  <c r="BZ7"/>
  <c r="BX7" s="1"/>
  <c r="BZ8"/>
  <c r="BX8" s="1"/>
  <c r="BZ9"/>
  <c r="BZ10"/>
  <c r="BZ11"/>
  <c r="BX11" s="1"/>
  <c r="BZ12"/>
  <c r="BX12" s="1"/>
  <c r="BZ13"/>
  <c r="BZ14"/>
  <c r="BZ15"/>
  <c r="BX15" s="1"/>
  <c r="BZ16"/>
  <c r="ES4" s="1"/>
  <c r="BZ17"/>
  <c r="BZ18"/>
  <c r="BZ19"/>
  <c r="BX19" s="1"/>
  <c r="BZ20"/>
  <c r="BX20" s="1"/>
  <c r="BZ21"/>
  <c r="BZ22"/>
  <c r="BZ23"/>
  <c r="BX23" s="1"/>
  <c r="BZ24"/>
  <c r="BX24" s="1"/>
  <c r="BZ25"/>
  <c r="BZ26"/>
  <c r="BZ27"/>
  <c r="BX27" s="1"/>
  <c r="BZ28"/>
  <c r="BX28" s="1"/>
  <c r="BZ29"/>
  <c r="BZ30"/>
  <c r="BZ31"/>
  <c r="BX31" s="1"/>
  <c r="BZ32"/>
  <c r="BX32" s="1"/>
  <c r="BZ33"/>
  <c r="BW7"/>
  <c r="BW8"/>
  <c r="BU8" s="1"/>
  <c r="BW11"/>
  <c r="BW12"/>
  <c r="BU12" s="1"/>
  <c r="BW15"/>
  <c r="BW16"/>
  <c r="EP4" s="1"/>
  <c r="BW19"/>
  <c r="BW20"/>
  <c r="BU20" s="1"/>
  <c r="BW23"/>
  <c r="BW24"/>
  <c r="BU24" s="1"/>
  <c r="BW27"/>
  <c r="BW28"/>
  <c r="BU28" s="1"/>
  <c r="BW31"/>
  <c r="BW32"/>
  <c r="BU32" s="1"/>
  <c r="BT7"/>
  <c r="BR7" s="1"/>
  <c r="BT8"/>
  <c r="BT11"/>
  <c r="BR11" s="1"/>
  <c r="BT12"/>
  <c r="BT15"/>
  <c r="BR15" s="1"/>
  <c r="BT16"/>
  <c r="EM4" s="1"/>
  <c r="BT19"/>
  <c r="BR19" s="1"/>
  <c r="BT20"/>
  <c r="BT23"/>
  <c r="BR23" s="1"/>
  <c r="BT24"/>
  <c r="BT27"/>
  <c r="BR27" s="1"/>
  <c r="BT28"/>
  <c r="BR28" s="1"/>
  <c r="BT31"/>
  <c r="BR31" s="1"/>
  <c r="BT32"/>
  <c r="BO4"/>
  <c r="BQ5" s="1"/>
  <c r="BO5" s="1"/>
  <c r="CC5"/>
  <c r="BZ5"/>
  <c r="BX5" s="1"/>
  <c r="CG32"/>
  <c r="CG24"/>
  <c r="CG20"/>
  <c r="CG16"/>
  <c r="CG8"/>
  <c r="CA33"/>
  <c r="CA32"/>
  <c r="CA30"/>
  <c r="CA29"/>
  <c r="CA28"/>
  <c r="CA25"/>
  <c r="CA23"/>
  <c r="CA21"/>
  <c r="CA17"/>
  <c r="CA15"/>
  <c r="CA13"/>
  <c r="CA6"/>
  <c r="CA5"/>
  <c r="BX33"/>
  <c r="BX30"/>
  <c r="BX29"/>
  <c r="BX26"/>
  <c r="BX25"/>
  <c r="BX22"/>
  <c r="BX21"/>
  <c r="BX18"/>
  <c r="BX17"/>
  <c r="BX14"/>
  <c r="BX13"/>
  <c r="BX10"/>
  <c r="BX9"/>
  <c r="BX6"/>
  <c r="BU31"/>
  <c r="BU27"/>
  <c r="BU23"/>
  <c r="BU19"/>
  <c r="BU15"/>
  <c r="BU11"/>
  <c r="BU7"/>
  <c r="BR32"/>
  <c r="BR24"/>
  <c r="BR20"/>
  <c r="BR16"/>
  <c r="BR12"/>
  <c r="BR8"/>
  <c r="BL4"/>
  <c r="BN7" s="1"/>
  <c r="BL7" s="1"/>
  <c r="BD9"/>
  <c r="BH36"/>
  <c r="BG36"/>
  <c r="BF36"/>
  <c r="CU31" l="1"/>
  <c r="CS31" s="1"/>
  <c r="CU27"/>
  <c r="CS27" s="1"/>
  <c r="CU23"/>
  <c r="CS23" s="1"/>
  <c r="CU19"/>
  <c r="CS19" s="1"/>
  <c r="CU15"/>
  <c r="CS15" s="1"/>
  <c r="CU11"/>
  <c r="CS11" s="1"/>
  <c r="CU7"/>
  <c r="CS7" s="1"/>
  <c r="CU33"/>
  <c r="CS33" s="1"/>
  <c r="CU29"/>
  <c r="CS29" s="1"/>
  <c r="CU25"/>
  <c r="CS25" s="1"/>
  <c r="CU21"/>
  <c r="CS21" s="1"/>
  <c r="CU17"/>
  <c r="CS17" s="1"/>
  <c r="CU13"/>
  <c r="CS13" s="1"/>
  <c r="CU9"/>
  <c r="CS9" s="1"/>
  <c r="ES7" s="1"/>
  <c r="G31" i="4"/>
  <c r="CR23" i="3"/>
  <c r="CP23" s="1"/>
  <c r="CR7"/>
  <c r="CP7" s="1"/>
  <c r="CR27"/>
  <c r="CP27" s="1"/>
  <c r="CR11"/>
  <c r="CP11" s="1"/>
  <c r="CR31"/>
  <c r="CP31" s="1"/>
  <c r="CR15"/>
  <c r="CP15" s="1"/>
  <c r="CR5"/>
  <c r="CP5" s="1"/>
  <c r="CO31"/>
  <c r="CM31" s="1"/>
  <c r="CO23"/>
  <c r="CM23" s="1"/>
  <c r="CO15"/>
  <c r="CM15" s="1"/>
  <c r="CO7"/>
  <c r="CM7" s="1"/>
  <c r="CO33"/>
  <c r="CM33" s="1"/>
  <c r="CO25"/>
  <c r="CM25" s="1"/>
  <c r="CO17"/>
  <c r="CM17" s="1"/>
  <c r="CO9"/>
  <c r="CM9" s="1"/>
  <c r="EM7" s="1"/>
  <c r="FF11"/>
  <c r="FD11" s="1"/>
  <c r="FF15"/>
  <c r="FD15" s="1"/>
  <c r="FF19"/>
  <c r="FD19" s="1"/>
  <c r="FF23"/>
  <c r="FD23" s="1"/>
  <c r="FF27"/>
  <c r="FD27" s="1"/>
  <c r="FF32"/>
  <c r="FD32" s="1"/>
  <c r="FI6"/>
  <c r="FG6" s="1"/>
  <c r="FI11"/>
  <c r="FG11" s="1"/>
  <c r="FI16"/>
  <c r="FG16" s="1"/>
  <c r="FI22"/>
  <c r="FG22" s="1"/>
  <c r="FI27"/>
  <c r="FG27" s="1"/>
  <c r="FI32"/>
  <c r="FG32" s="1"/>
  <c r="FL6"/>
  <c r="FJ6" s="1"/>
  <c r="FL11"/>
  <c r="FJ11" s="1"/>
  <c r="FL16"/>
  <c r="FJ16" s="1"/>
  <c r="FL22"/>
  <c r="FJ22" s="1"/>
  <c r="FL28"/>
  <c r="FJ28" s="1"/>
  <c r="FO8"/>
  <c r="FM8" s="1"/>
  <c r="FO16"/>
  <c r="FM16" s="1"/>
  <c r="FO24"/>
  <c r="FM24" s="1"/>
  <c r="FO32"/>
  <c r="FM32" s="1"/>
  <c r="FR6"/>
  <c r="FP6" s="1"/>
  <c r="FR12"/>
  <c r="FP12" s="1"/>
  <c r="FR20"/>
  <c r="FP20" s="1"/>
  <c r="FU11"/>
  <c r="FS11" s="1"/>
  <c r="FU27"/>
  <c r="FS27" s="1"/>
  <c r="FF13"/>
  <c r="FD13" s="1"/>
  <c r="FF17"/>
  <c r="FD17" s="1"/>
  <c r="FF21"/>
  <c r="FD21" s="1"/>
  <c r="FF25"/>
  <c r="FD25" s="1"/>
  <c r="FF30"/>
  <c r="FD30" s="1"/>
  <c r="FI8"/>
  <c r="FG8" s="1"/>
  <c r="FI14"/>
  <c r="FG14" s="1"/>
  <c r="FI19"/>
  <c r="FG19" s="1"/>
  <c r="FI24"/>
  <c r="FG24" s="1"/>
  <c r="FI30"/>
  <c r="FG30" s="1"/>
  <c r="FL8"/>
  <c r="FJ8" s="1"/>
  <c r="FL14"/>
  <c r="FJ14" s="1"/>
  <c r="FL19"/>
  <c r="FJ19" s="1"/>
  <c r="FL24"/>
  <c r="FJ24" s="1"/>
  <c r="FL32"/>
  <c r="FJ32" s="1"/>
  <c r="FO6"/>
  <c r="FM6" s="1"/>
  <c r="FO12"/>
  <c r="FM12" s="1"/>
  <c r="FO20"/>
  <c r="FM20" s="1"/>
  <c r="FO28"/>
  <c r="FM28" s="1"/>
  <c r="FR8"/>
  <c r="FP8" s="1"/>
  <c r="FR16"/>
  <c r="FP16" s="1"/>
  <c r="FR27"/>
  <c r="FP27" s="1"/>
  <c r="FU19"/>
  <c r="FS19" s="1"/>
  <c r="FX9"/>
  <c r="FV9" s="1"/>
  <c r="FC22"/>
  <c r="FA22" s="1"/>
  <c r="FC26"/>
  <c r="FA26" s="1"/>
  <c r="FC30"/>
  <c r="FA30" s="1"/>
  <c r="FF8"/>
  <c r="FD8" s="1"/>
  <c r="FF12"/>
  <c r="FD12" s="1"/>
  <c r="FF16"/>
  <c r="FD16" s="1"/>
  <c r="FF20"/>
  <c r="FD20" s="1"/>
  <c r="FF24"/>
  <c r="FD24" s="1"/>
  <c r="FF28"/>
  <c r="FD28" s="1"/>
  <c r="FI12"/>
  <c r="FG12" s="1"/>
  <c r="FI18"/>
  <c r="FG18" s="1"/>
  <c r="FI23"/>
  <c r="FG23" s="1"/>
  <c r="FI28"/>
  <c r="FG28" s="1"/>
  <c r="FL12"/>
  <c r="FJ12" s="1"/>
  <c r="FL18"/>
  <c r="FJ18" s="1"/>
  <c r="FL23"/>
  <c r="FJ23" s="1"/>
  <c r="FL31"/>
  <c r="FJ31" s="1"/>
  <c r="FO11"/>
  <c r="FM11" s="1"/>
  <c r="FO19"/>
  <c r="FM19" s="1"/>
  <c r="FO27"/>
  <c r="FM27" s="1"/>
  <c r="FR15"/>
  <c r="FP15" s="1"/>
  <c r="FR23"/>
  <c r="FP23" s="1"/>
  <c r="FU15"/>
  <c r="FS15" s="1"/>
  <c r="FU31"/>
  <c r="FS31" s="1"/>
  <c r="BN32"/>
  <c r="BL32" s="1"/>
  <c r="BN16"/>
  <c r="BL16" s="1"/>
  <c r="BN5"/>
  <c r="BL5" s="1"/>
  <c r="BN20"/>
  <c r="BL20" s="1"/>
  <c r="BN24"/>
  <c r="BL24" s="1"/>
  <c r="BN8"/>
  <c r="BL8" s="1"/>
  <c r="BN28"/>
  <c r="BL28" s="1"/>
  <c r="BN12"/>
  <c r="BL12" s="1"/>
  <c r="FR24"/>
  <c r="FP24" s="1"/>
  <c r="FR28"/>
  <c r="FP28" s="1"/>
  <c r="FR32"/>
  <c r="FP32" s="1"/>
  <c r="FU6"/>
  <c r="FS6" s="1"/>
  <c r="FU8"/>
  <c r="FS8" s="1"/>
  <c r="FU12"/>
  <c r="FS12" s="1"/>
  <c r="FU16"/>
  <c r="FS16" s="1"/>
  <c r="FU20"/>
  <c r="FS20" s="1"/>
  <c r="FU24"/>
  <c r="FS24" s="1"/>
  <c r="FU28"/>
  <c r="FS28" s="1"/>
  <c r="FU32"/>
  <c r="FS32" s="1"/>
  <c r="FX6"/>
  <c r="FV6" s="1"/>
  <c r="FX13"/>
  <c r="FV13" s="1"/>
  <c r="BN25"/>
  <c r="BL25" s="1"/>
  <c r="BN13"/>
  <c r="BL13" s="1"/>
  <c r="BN33"/>
  <c r="BL33" s="1"/>
  <c r="BN29"/>
  <c r="BL29" s="1"/>
  <c r="BN21"/>
  <c r="BL21" s="1"/>
  <c r="BN17"/>
  <c r="BL17" s="1"/>
  <c r="BN9"/>
  <c r="BL9" s="1"/>
  <c r="BN30"/>
  <c r="BL30" s="1"/>
  <c r="BN26"/>
  <c r="BL26" s="1"/>
  <c r="BN22"/>
  <c r="BL22" s="1"/>
  <c r="BN18"/>
  <c r="BL18" s="1"/>
  <c r="BN14"/>
  <c r="BL14" s="1"/>
  <c r="BN10"/>
  <c r="BL10" s="1"/>
  <c r="BN6"/>
  <c r="BL6" s="1"/>
  <c r="BX16"/>
  <c r="BW5"/>
  <c r="BU5" s="1"/>
  <c r="BT33"/>
  <c r="BR33" s="1"/>
  <c r="BT29"/>
  <c r="BR29" s="1"/>
  <c r="BT25"/>
  <c r="BR25" s="1"/>
  <c r="BT21"/>
  <c r="BR21" s="1"/>
  <c r="BT17"/>
  <c r="BR17" s="1"/>
  <c r="BT13"/>
  <c r="BR13" s="1"/>
  <c r="BT9"/>
  <c r="BR9" s="1"/>
  <c r="BW33"/>
  <c r="BU33" s="1"/>
  <c r="BW29"/>
  <c r="BU29" s="1"/>
  <c r="BW25"/>
  <c r="BU25" s="1"/>
  <c r="BW21"/>
  <c r="BU21" s="1"/>
  <c r="BW17"/>
  <c r="BU17" s="1"/>
  <c r="BW13"/>
  <c r="BU13" s="1"/>
  <c r="BW9"/>
  <c r="BU9" s="1"/>
  <c r="CF33"/>
  <c r="CD33" s="1"/>
  <c r="CF25"/>
  <c r="CD25" s="1"/>
  <c r="CF11"/>
  <c r="CD11" s="1"/>
  <c r="FL26"/>
  <c r="FJ26" s="1"/>
  <c r="FL30"/>
  <c r="FJ30" s="1"/>
  <c r="FO10"/>
  <c r="FM10" s="1"/>
  <c r="FO14"/>
  <c r="FM14" s="1"/>
  <c r="FO18"/>
  <c r="FM18" s="1"/>
  <c r="FO22"/>
  <c r="FM22" s="1"/>
  <c r="FO26"/>
  <c r="FM26" s="1"/>
  <c r="FO30"/>
  <c r="FM30" s="1"/>
  <c r="FR10"/>
  <c r="FP10" s="1"/>
  <c r="FR14"/>
  <c r="FP14" s="1"/>
  <c r="FR18"/>
  <c r="FP18" s="1"/>
  <c r="FR22"/>
  <c r="FP22" s="1"/>
  <c r="FR26"/>
  <c r="FP26" s="1"/>
  <c r="FR30"/>
  <c r="FP30" s="1"/>
  <c r="FU10"/>
  <c r="FS10" s="1"/>
  <c r="FU14"/>
  <c r="FS14" s="1"/>
  <c r="FU18"/>
  <c r="FS18" s="1"/>
  <c r="FU22"/>
  <c r="FS22" s="1"/>
  <c r="FU26"/>
  <c r="FS26" s="1"/>
  <c r="FU30"/>
  <c r="FS30" s="1"/>
  <c r="FX22"/>
  <c r="FV22" s="1"/>
  <c r="BN31"/>
  <c r="BL31" s="1"/>
  <c r="BN27"/>
  <c r="BL27" s="1"/>
  <c r="BN23"/>
  <c r="BL23" s="1"/>
  <c r="BN19"/>
  <c r="BL19" s="1"/>
  <c r="BN15"/>
  <c r="BL15" s="1"/>
  <c r="BN11"/>
  <c r="BL11" s="1"/>
  <c r="BU16"/>
  <c r="BT5"/>
  <c r="BR5" s="1"/>
  <c r="BT30"/>
  <c r="BR30" s="1"/>
  <c r="BT26"/>
  <c r="BR26" s="1"/>
  <c r="BT22"/>
  <c r="BR22" s="1"/>
  <c r="BT18"/>
  <c r="BR18" s="1"/>
  <c r="BT14"/>
  <c r="BR14" s="1"/>
  <c r="BT10"/>
  <c r="BR10" s="1"/>
  <c r="BW30"/>
  <c r="BU30" s="1"/>
  <c r="BW26"/>
  <c r="BU26" s="1"/>
  <c r="BW22"/>
  <c r="BU22" s="1"/>
  <c r="BW18"/>
  <c r="BU18" s="1"/>
  <c r="BW14"/>
  <c r="BU14" s="1"/>
  <c r="BW10"/>
  <c r="BU10" s="1"/>
  <c r="CF27"/>
  <c r="CD27" s="1"/>
  <c r="CF15"/>
  <c r="CD15" s="1"/>
  <c r="FF29"/>
  <c r="FD29" s="1"/>
  <c r="FF33"/>
  <c r="FD33" s="1"/>
  <c r="FI5"/>
  <c r="FG5" s="1"/>
  <c r="FI7"/>
  <c r="FG7" s="1"/>
  <c r="FI9"/>
  <c r="FG9" s="1"/>
  <c r="FI13"/>
  <c r="FG13" s="1"/>
  <c r="FI17"/>
  <c r="FG17" s="1"/>
  <c r="FI21"/>
  <c r="FG21" s="1"/>
  <c r="FI25"/>
  <c r="FG25" s="1"/>
  <c r="FI29"/>
  <c r="FG29" s="1"/>
  <c r="FI33"/>
  <c r="FG33" s="1"/>
  <c r="FL5"/>
  <c r="FJ5" s="1"/>
  <c r="FL7"/>
  <c r="FJ7" s="1"/>
  <c r="FL9"/>
  <c r="FJ9" s="1"/>
  <c r="FL13"/>
  <c r="FJ13" s="1"/>
  <c r="FL17"/>
  <c r="FJ17" s="1"/>
  <c r="FL21"/>
  <c r="FJ21" s="1"/>
  <c r="FL25"/>
  <c r="FJ25" s="1"/>
  <c r="FL29"/>
  <c r="FJ29" s="1"/>
  <c r="FL33"/>
  <c r="FJ33" s="1"/>
  <c r="FO5"/>
  <c r="FM5" s="1"/>
  <c r="FO7"/>
  <c r="FM7" s="1"/>
  <c r="FO9"/>
  <c r="FM9" s="1"/>
  <c r="FO13"/>
  <c r="FM13" s="1"/>
  <c r="FO17"/>
  <c r="FM17" s="1"/>
  <c r="FO21"/>
  <c r="FM21" s="1"/>
  <c r="FO25"/>
  <c r="FM25" s="1"/>
  <c r="FO29"/>
  <c r="FM29" s="1"/>
  <c r="FO33"/>
  <c r="FM33" s="1"/>
  <c r="FR5"/>
  <c r="FP5" s="1"/>
  <c r="FR7"/>
  <c r="FP7" s="1"/>
  <c r="FR9"/>
  <c r="FP9" s="1"/>
  <c r="FR13"/>
  <c r="FP13" s="1"/>
  <c r="FR17"/>
  <c r="FP17" s="1"/>
  <c r="FR21"/>
  <c r="FP21" s="1"/>
  <c r="FR25"/>
  <c r="FP25" s="1"/>
  <c r="FR29"/>
  <c r="FP29" s="1"/>
  <c r="FR33"/>
  <c r="FP33" s="1"/>
  <c r="FU5"/>
  <c r="FS5" s="1"/>
  <c r="FU7"/>
  <c r="FS7" s="1"/>
  <c r="FU9"/>
  <c r="FS9" s="1"/>
  <c r="FU13"/>
  <c r="FS13" s="1"/>
  <c r="FU17"/>
  <c r="FS17" s="1"/>
  <c r="FU21"/>
  <c r="FS21" s="1"/>
  <c r="FU25"/>
  <c r="FS25" s="1"/>
  <c r="FU29"/>
  <c r="FS29" s="1"/>
  <c r="FU33"/>
  <c r="FS33" s="1"/>
  <c r="FX5"/>
  <c r="FV5" s="1"/>
  <c r="FX7"/>
  <c r="FV7" s="1"/>
  <c r="FX17"/>
  <c r="FV17" s="1"/>
  <c r="C5" i="5"/>
  <c r="F21"/>
  <c r="F36"/>
  <c r="C46"/>
  <c r="C39"/>
  <c r="F20"/>
  <c r="F35"/>
  <c r="FX11" i="3"/>
  <c r="FV11" s="1"/>
  <c r="FX15"/>
  <c r="FV15" s="1"/>
  <c r="FX19"/>
  <c r="FV19" s="1"/>
  <c r="FX26"/>
  <c r="FV26" s="1"/>
  <c r="CI5"/>
  <c r="CG5" s="1"/>
  <c r="CL31"/>
  <c r="CJ31" s="1"/>
  <c r="CL23"/>
  <c r="CJ23" s="1"/>
  <c r="CL15"/>
  <c r="CJ15" s="1"/>
  <c r="CL7"/>
  <c r="CJ7" s="1"/>
  <c r="CL27"/>
  <c r="CJ27" s="1"/>
  <c r="CL19"/>
  <c r="CJ19" s="1"/>
  <c r="CF5"/>
  <c r="CD5" s="1"/>
  <c r="CF32"/>
  <c r="CD32" s="1"/>
  <c r="CF30"/>
  <c r="CD30" s="1"/>
  <c r="CF28"/>
  <c r="CD28" s="1"/>
  <c r="CF26"/>
  <c r="CD26" s="1"/>
  <c r="CF24"/>
  <c r="CD24" s="1"/>
  <c r="CF21"/>
  <c r="CD21" s="1"/>
  <c r="CF17"/>
  <c r="CD17" s="1"/>
  <c r="CF13"/>
  <c r="CD13" s="1"/>
  <c r="CF9"/>
  <c r="CD9" s="1"/>
  <c r="CL6"/>
  <c r="CJ6" s="1"/>
  <c r="CL8"/>
  <c r="CJ8" s="1"/>
  <c r="CL10"/>
  <c r="CJ10" s="1"/>
  <c r="CL12"/>
  <c r="CJ12" s="1"/>
  <c r="CL14"/>
  <c r="CJ14" s="1"/>
  <c r="CL16"/>
  <c r="CJ16" s="1"/>
  <c r="CL18"/>
  <c r="CJ18" s="1"/>
  <c r="CL20"/>
  <c r="CJ20" s="1"/>
  <c r="CL22"/>
  <c r="CJ22" s="1"/>
  <c r="CL24"/>
  <c r="CJ24" s="1"/>
  <c r="CL26"/>
  <c r="CJ26" s="1"/>
  <c r="CL28"/>
  <c r="CJ28" s="1"/>
  <c r="CL30"/>
  <c r="CJ30" s="1"/>
  <c r="CL32"/>
  <c r="CJ32" s="1"/>
  <c r="CR6"/>
  <c r="CP6" s="1"/>
  <c r="CR8"/>
  <c r="CP8" s="1"/>
  <c r="CR10"/>
  <c r="CP10" s="1"/>
  <c r="CR12"/>
  <c r="CP12" s="1"/>
  <c r="CR14"/>
  <c r="CP14" s="1"/>
  <c r="CR16"/>
  <c r="CP16" s="1"/>
  <c r="CR18"/>
  <c r="CP18" s="1"/>
  <c r="CR20"/>
  <c r="CP20" s="1"/>
  <c r="CR22"/>
  <c r="CP22" s="1"/>
  <c r="CR24"/>
  <c r="CP24" s="1"/>
  <c r="CR26"/>
  <c r="CP26" s="1"/>
  <c r="CR28"/>
  <c r="CP28" s="1"/>
  <c r="CR30"/>
  <c r="CP30" s="1"/>
  <c r="CR32"/>
  <c r="CP32" s="1"/>
  <c r="DJ6"/>
  <c r="DH6" s="1"/>
  <c r="DJ8"/>
  <c r="DH8" s="1"/>
  <c r="DJ10"/>
  <c r="DH10" s="1"/>
  <c r="DJ12"/>
  <c r="DH12" s="1"/>
  <c r="DJ14"/>
  <c r="DH14" s="1"/>
  <c r="DJ16"/>
  <c r="DH16" s="1"/>
  <c r="DJ18"/>
  <c r="DH18" s="1"/>
  <c r="DJ20"/>
  <c r="DH20" s="1"/>
  <c r="DJ22"/>
  <c r="DH22" s="1"/>
  <c r="DJ24"/>
  <c r="DH24" s="1"/>
  <c r="DJ26"/>
  <c r="DH26" s="1"/>
  <c r="DJ28"/>
  <c r="DH28" s="1"/>
  <c r="DJ30"/>
  <c r="DH30" s="1"/>
  <c r="DJ32"/>
  <c r="DH32" s="1"/>
  <c r="DP6"/>
  <c r="DN6" s="1"/>
  <c r="DP8"/>
  <c r="DN8" s="1"/>
  <c r="DP10"/>
  <c r="DN10" s="1"/>
  <c r="DP12"/>
  <c r="DN12" s="1"/>
  <c r="DP14"/>
  <c r="DN14" s="1"/>
  <c r="DP16"/>
  <c r="DN16" s="1"/>
  <c r="DP18"/>
  <c r="DN18" s="1"/>
  <c r="DP20"/>
  <c r="DN20" s="1"/>
  <c r="DP22"/>
  <c r="DN22" s="1"/>
  <c r="DP24"/>
  <c r="DN24" s="1"/>
  <c r="DP26"/>
  <c r="DN26" s="1"/>
  <c r="DP28"/>
  <c r="DN28" s="1"/>
  <c r="DP30"/>
  <c r="DN30" s="1"/>
  <c r="DP32"/>
  <c r="DN32" s="1"/>
  <c r="DV6"/>
  <c r="DT6" s="1"/>
  <c r="DV8"/>
  <c r="DT8" s="1"/>
  <c r="DV10"/>
  <c r="DT10" s="1"/>
  <c r="DV12"/>
  <c r="DT12" s="1"/>
  <c r="DV14"/>
  <c r="DT14" s="1"/>
  <c r="DV16"/>
  <c r="DT16" s="1"/>
  <c r="DV18"/>
  <c r="DT18" s="1"/>
  <c r="DV20"/>
  <c r="DT20" s="1"/>
  <c r="DV22"/>
  <c r="DT22" s="1"/>
  <c r="DV24"/>
  <c r="DT24" s="1"/>
  <c r="DV26"/>
  <c r="DT26" s="1"/>
  <c r="DV28"/>
  <c r="DT28" s="1"/>
  <c r="DV30"/>
  <c r="DT30" s="1"/>
  <c r="DV32"/>
  <c r="DT32" s="1"/>
  <c r="EB6"/>
  <c r="DZ6" s="1"/>
  <c r="EB8"/>
  <c r="DZ8" s="1"/>
  <c r="EB10"/>
  <c r="DZ10" s="1"/>
  <c r="EB12"/>
  <c r="DZ12" s="1"/>
  <c r="EB14"/>
  <c r="DZ14" s="1"/>
  <c r="EB16"/>
  <c r="DZ16" s="1"/>
  <c r="EB18"/>
  <c r="DZ18" s="1"/>
  <c r="EB20"/>
  <c r="DZ20" s="1"/>
  <c r="EB22"/>
  <c r="DZ22" s="1"/>
  <c r="EB24"/>
  <c r="DZ24" s="1"/>
  <c r="EB26"/>
  <c r="DZ26" s="1"/>
  <c r="EB28"/>
  <c r="DZ28" s="1"/>
  <c r="EB30"/>
  <c r="DZ30" s="1"/>
  <c r="EB32"/>
  <c r="DZ32" s="1"/>
  <c r="CL5"/>
  <c r="CJ5" s="1"/>
  <c r="DJ5"/>
  <c r="DH5" s="1"/>
  <c r="DV5"/>
  <c r="DT5" s="1"/>
  <c r="CL33"/>
  <c r="CJ33" s="1"/>
  <c r="CL29"/>
  <c r="CJ29" s="1"/>
  <c r="CL25"/>
  <c r="CJ25" s="1"/>
  <c r="CL21"/>
  <c r="CJ21" s="1"/>
  <c r="CL17"/>
  <c r="CJ17" s="1"/>
  <c r="CL13"/>
  <c r="CJ13" s="1"/>
  <c r="CL9"/>
  <c r="CJ9" s="1"/>
  <c r="EJ7" s="1"/>
  <c r="CR33"/>
  <c r="CP33" s="1"/>
  <c r="CR29"/>
  <c r="CP29" s="1"/>
  <c r="CR25"/>
  <c r="CP25" s="1"/>
  <c r="CR21"/>
  <c r="CP21" s="1"/>
  <c r="CR17"/>
  <c r="CP17" s="1"/>
  <c r="CR13"/>
  <c r="CP13" s="1"/>
  <c r="CR9"/>
  <c r="CP9" s="1"/>
  <c r="EP7" s="1"/>
  <c r="DJ33"/>
  <c r="DH33" s="1"/>
  <c r="DJ29"/>
  <c r="DH29" s="1"/>
  <c r="DJ25"/>
  <c r="DH25" s="1"/>
  <c r="DJ21"/>
  <c r="DH21" s="1"/>
  <c r="DJ17"/>
  <c r="DH17" s="1"/>
  <c r="DJ13"/>
  <c r="DH13" s="1"/>
  <c r="DJ9"/>
  <c r="DH9" s="1"/>
  <c r="FH7" s="1"/>
  <c r="DP33"/>
  <c r="DN33" s="1"/>
  <c r="DP29"/>
  <c r="DN29" s="1"/>
  <c r="DP25"/>
  <c r="DN25" s="1"/>
  <c r="DP21"/>
  <c r="DN21" s="1"/>
  <c r="DP17"/>
  <c r="DN17" s="1"/>
  <c r="DP13"/>
  <c r="DN13" s="1"/>
  <c r="DP9"/>
  <c r="DN9" s="1"/>
  <c r="FN7" s="1"/>
  <c r="DV33"/>
  <c r="DT33" s="1"/>
  <c r="DV29"/>
  <c r="DT29" s="1"/>
  <c r="DV25"/>
  <c r="DT25" s="1"/>
  <c r="DV21"/>
  <c r="DT21" s="1"/>
  <c r="DV17"/>
  <c r="DT17" s="1"/>
  <c r="DV13"/>
  <c r="DT13" s="1"/>
  <c r="DV9"/>
  <c r="DT9" s="1"/>
  <c r="FT7" s="1"/>
  <c r="EB33"/>
  <c r="DZ33" s="1"/>
  <c r="EB29"/>
  <c r="DZ29" s="1"/>
  <c r="EB25"/>
  <c r="DZ25" s="1"/>
  <c r="EB21"/>
  <c r="DZ21" s="1"/>
  <c r="EB17"/>
  <c r="DZ17" s="1"/>
  <c r="EB13"/>
  <c r="DZ13" s="1"/>
  <c r="EB9"/>
  <c r="DZ9" s="1"/>
  <c r="CO5"/>
  <c r="CM5" s="1"/>
  <c r="CU5"/>
  <c r="CS5" s="1"/>
  <c r="DM5"/>
  <c r="DK5" s="1"/>
  <c r="DS5"/>
  <c r="DQ5" s="1"/>
  <c r="DY5"/>
  <c r="DW5" s="1"/>
  <c r="EE5"/>
  <c r="EC5" s="1"/>
  <c r="CO32"/>
  <c r="CM32" s="1"/>
  <c r="CO30"/>
  <c r="CM30" s="1"/>
  <c r="CO28"/>
  <c r="CM28" s="1"/>
  <c r="CO26"/>
  <c r="CM26" s="1"/>
  <c r="CO24"/>
  <c r="CM24" s="1"/>
  <c r="CO22"/>
  <c r="CM22" s="1"/>
  <c r="CO20"/>
  <c r="CM20" s="1"/>
  <c r="CO18"/>
  <c r="CM18" s="1"/>
  <c r="CO16"/>
  <c r="CM16" s="1"/>
  <c r="CO14"/>
  <c r="CM14" s="1"/>
  <c r="CO12"/>
  <c r="CM12" s="1"/>
  <c r="CO10"/>
  <c r="CM10" s="1"/>
  <c r="CO8"/>
  <c r="CM8" s="1"/>
  <c r="CU32"/>
  <c r="CS32" s="1"/>
  <c r="CU30"/>
  <c r="CS30" s="1"/>
  <c r="CU28"/>
  <c r="CS28" s="1"/>
  <c r="CU26"/>
  <c r="CS26" s="1"/>
  <c r="CU24"/>
  <c r="CS24" s="1"/>
  <c r="CU22"/>
  <c r="CS22" s="1"/>
  <c r="CU20"/>
  <c r="CS20" s="1"/>
  <c r="CU18"/>
  <c r="CS18" s="1"/>
  <c r="CU16"/>
  <c r="CS16" s="1"/>
  <c r="CU14"/>
  <c r="CS14" s="1"/>
  <c r="CU12"/>
  <c r="CS12" s="1"/>
  <c r="CU10"/>
  <c r="CS10" s="1"/>
  <c r="CU8"/>
  <c r="CS8" s="1"/>
  <c r="DM32"/>
  <c r="DK32" s="1"/>
  <c r="DM30"/>
  <c r="DK30" s="1"/>
  <c r="DM28"/>
  <c r="DK28" s="1"/>
  <c r="DM26"/>
  <c r="DK26" s="1"/>
  <c r="DM24"/>
  <c r="DK24" s="1"/>
  <c r="DM22"/>
  <c r="DK22" s="1"/>
  <c r="DM20"/>
  <c r="DK20" s="1"/>
  <c r="DM18"/>
  <c r="DK18" s="1"/>
  <c r="DM16"/>
  <c r="DK16" s="1"/>
  <c r="DM14"/>
  <c r="DK14" s="1"/>
  <c r="DM12"/>
  <c r="DK12" s="1"/>
  <c r="DM10"/>
  <c r="DK10" s="1"/>
  <c r="DM8"/>
  <c r="DK8" s="1"/>
  <c r="DS32"/>
  <c r="DQ32" s="1"/>
  <c r="DS30"/>
  <c r="DQ30" s="1"/>
  <c r="DS28"/>
  <c r="DQ28" s="1"/>
  <c r="DS26"/>
  <c r="DQ26" s="1"/>
  <c r="DS24"/>
  <c r="DQ24" s="1"/>
  <c r="DS22"/>
  <c r="DQ22" s="1"/>
  <c r="DS20"/>
  <c r="DQ20" s="1"/>
  <c r="DS18"/>
  <c r="DQ18" s="1"/>
  <c r="DS16"/>
  <c r="DQ16" s="1"/>
  <c r="DS14"/>
  <c r="DQ14" s="1"/>
  <c r="DS12"/>
  <c r="DQ12" s="1"/>
  <c r="DS10"/>
  <c r="DQ10" s="1"/>
  <c r="DS8"/>
  <c r="DQ8" s="1"/>
  <c r="DY32"/>
  <c r="DW32" s="1"/>
  <c r="DY30"/>
  <c r="DW30" s="1"/>
  <c r="DY28"/>
  <c r="DW28" s="1"/>
  <c r="DY26"/>
  <c r="DW26" s="1"/>
  <c r="DY24"/>
  <c r="DW24" s="1"/>
  <c r="DY22"/>
  <c r="DW22" s="1"/>
  <c r="DY20"/>
  <c r="DW20" s="1"/>
  <c r="DY18"/>
  <c r="DW18" s="1"/>
  <c r="DY16"/>
  <c r="DW16" s="1"/>
  <c r="DY14"/>
  <c r="DW14" s="1"/>
  <c r="DY12"/>
  <c r="DW12" s="1"/>
  <c r="DY10"/>
  <c r="DW10" s="1"/>
  <c r="DY8"/>
  <c r="DW8" s="1"/>
  <c r="EE32"/>
  <c r="EC32" s="1"/>
  <c r="EE30"/>
  <c r="EC30" s="1"/>
  <c r="EE28"/>
  <c r="EC28" s="1"/>
  <c r="EE26"/>
  <c r="EC26" s="1"/>
  <c r="EE24"/>
  <c r="EC24" s="1"/>
  <c r="EE22"/>
  <c r="EC22" s="1"/>
  <c r="EE20"/>
  <c r="EC20" s="1"/>
  <c r="EE18"/>
  <c r="EC18" s="1"/>
  <c r="EE16"/>
  <c r="EC16" s="1"/>
  <c r="EE14"/>
  <c r="EC14" s="1"/>
  <c r="EE12"/>
  <c r="EC12" s="1"/>
  <c r="EE10"/>
  <c r="EC10" s="1"/>
  <c r="EE8"/>
  <c r="EC8" s="1"/>
  <c r="BQ32"/>
  <c r="BO32" s="1"/>
  <c r="BQ30"/>
  <c r="BO30" s="1"/>
  <c r="BQ28"/>
  <c r="BO28" s="1"/>
  <c r="BQ26"/>
  <c r="BO26" s="1"/>
  <c r="BQ24"/>
  <c r="BO24" s="1"/>
  <c r="BQ22"/>
  <c r="BO22" s="1"/>
  <c r="BQ20"/>
  <c r="BO20" s="1"/>
  <c r="BQ18"/>
  <c r="BO18" s="1"/>
  <c r="BQ16"/>
  <c r="BQ14"/>
  <c r="BO14" s="1"/>
  <c r="BQ12"/>
  <c r="BO12" s="1"/>
  <c r="BQ10"/>
  <c r="BO10" s="1"/>
  <c r="BQ8"/>
  <c r="BO8" s="1"/>
  <c r="BQ6"/>
  <c r="BO6" s="1"/>
  <c r="BQ33"/>
  <c r="BO33" s="1"/>
  <c r="BQ31"/>
  <c r="BO31" s="1"/>
  <c r="BQ29"/>
  <c r="BO29" s="1"/>
  <c r="BQ27"/>
  <c r="BO27" s="1"/>
  <c r="BQ25"/>
  <c r="BO25" s="1"/>
  <c r="BQ23"/>
  <c r="BO23" s="1"/>
  <c r="BQ21"/>
  <c r="BO21" s="1"/>
  <c r="BQ19"/>
  <c r="BO19" s="1"/>
  <c r="BQ17"/>
  <c r="BO17" s="1"/>
  <c r="BQ15"/>
  <c r="BO15" s="1"/>
  <c r="BQ13"/>
  <c r="BO13" s="1"/>
  <c r="BQ11"/>
  <c r="BO11" s="1"/>
  <c r="BQ9"/>
  <c r="BO9" s="1"/>
  <c r="BQ7"/>
  <c r="BO7" s="1"/>
  <c r="EH33"/>
  <c r="EF33" s="1"/>
  <c r="EH31"/>
  <c r="EF31" s="1"/>
  <c r="EH29"/>
  <c r="EF29" s="1"/>
  <c r="EH27"/>
  <c r="EF27" s="1"/>
  <c r="EH25"/>
  <c r="EF25" s="1"/>
  <c r="EH23"/>
  <c r="EF23" s="1"/>
  <c r="EH21"/>
  <c r="EF21" s="1"/>
  <c r="EH19"/>
  <c r="EF19" s="1"/>
  <c r="EH17"/>
  <c r="EF17" s="1"/>
  <c r="EH15"/>
  <c r="EF15" s="1"/>
  <c r="EH13"/>
  <c r="EF13" s="1"/>
  <c r="EH11"/>
  <c r="EF11" s="1"/>
  <c r="EH9"/>
  <c r="EF9" s="1"/>
  <c r="EH7"/>
  <c r="EF7" s="1"/>
  <c r="EH5"/>
  <c r="EH32"/>
  <c r="EF32" s="1"/>
  <c r="EH30"/>
  <c r="EF30" s="1"/>
  <c r="EH28"/>
  <c r="EF28" s="1"/>
  <c r="EH26"/>
  <c r="EF26" s="1"/>
  <c r="EH24"/>
  <c r="EF24" s="1"/>
  <c r="EH22"/>
  <c r="EF22" s="1"/>
  <c r="EH20"/>
  <c r="EF20" s="1"/>
  <c r="EH18"/>
  <c r="EF18" s="1"/>
  <c r="EH16"/>
  <c r="EF16" s="1"/>
  <c r="EH14"/>
  <c r="EF14" s="1"/>
  <c r="EH12"/>
  <c r="EF12" s="1"/>
  <c r="EH10"/>
  <c r="EF10" s="1"/>
  <c r="EH8"/>
  <c r="EF8" s="1"/>
  <c r="DG32"/>
  <c r="DG30"/>
  <c r="DG28"/>
  <c r="DG26"/>
  <c r="DG24"/>
  <c r="DG22"/>
  <c r="DG20"/>
  <c r="DG18"/>
  <c r="DG16"/>
  <c r="DG14"/>
  <c r="DE14" s="1"/>
  <c r="DG12"/>
  <c r="DE12" s="1"/>
  <c r="DG10"/>
  <c r="DE10" s="1"/>
  <c r="DG8"/>
  <c r="DE8" s="1"/>
  <c r="DG6"/>
  <c r="DE6" s="1"/>
  <c r="DG5"/>
  <c r="DE5" s="1"/>
  <c r="DG33"/>
  <c r="DG31"/>
  <c r="DG29"/>
  <c r="DG27"/>
  <c r="DG25"/>
  <c r="DG23"/>
  <c r="DG21"/>
  <c r="DG19"/>
  <c r="DG17"/>
  <c r="DG15"/>
  <c r="DE15" s="1"/>
  <c r="DG13"/>
  <c r="DE13" s="1"/>
  <c r="DG11"/>
  <c r="DE11" s="1"/>
  <c r="DG9"/>
  <c r="DE9" s="1"/>
  <c r="FE7" s="1"/>
  <c r="DD5"/>
  <c r="DB5" s="1"/>
  <c r="DD32"/>
  <c r="DB32" s="1"/>
  <c r="DD30"/>
  <c r="DB30" s="1"/>
  <c r="DD28"/>
  <c r="DB28" s="1"/>
  <c r="DD26"/>
  <c r="DB26" s="1"/>
  <c r="DD24"/>
  <c r="DB24" s="1"/>
  <c r="DD22"/>
  <c r="DB22" s="1"/>
  <c r="DD20"/>
  <c r="DB20" s="1"/>
  <c r="DD18"/>
  <c r="DB18" s="1"/>
  <c r="DD16"/>
  <c r="DB16" s="1"/>
  <c r="DD14"/>
  <c r="DB14" s="1"/>
  <c r="DD12"/>
  <c r="DB12" s="1"/>
  <c r="DD10"/>
  <c r="DB10" s="1"/>
  <c r="DD8"/>
  <c r="DB8" s="1"/>
  <c r="DD6"/>
  <c r="DB6" s="1"/>
  <c r="DD33"/>
  <c r="DB33" s="1"/>
  <c r="DD31"/>
  <c r="DB31" s="1"/>
  <c r="DD29"/>
  <c r="DB29" s="1"/>
  <c r="DD27"/>
  <c r="DB27" s="1"/>
  <c r="DD25"/>
  <c r="DB25" s="1"/>
  <c r="DD23"/>
  <c r="DB23" s="1"/>
  <c r="DD21"/>
  <c r="DB21" s="1"/>
  <c r="DD19"/>
  <c r="DB19" s="1"/>
  <c r="DD17"/>
  <c r="DB17" s="1"/>
  <c r="DD15"/>
  <c r="DB15" s="1"/>
  <c r="DD13"/>
  <c r="DB13" s="1"/>
  <c r="DD11"/>
  <c r="DB11" s="1"/>
  <c r="DD9"/>
  <c r="DB9" s="1"/>
  <c r="FB7" s="1"/>
  <c r="DA32"/>
  <c r="CY32" s="1"/>
  <c r="DA30"/>
  <c r="CY30" s="1"/>
  <c r="DA28"/>
  <c r="CY28" s="1"/>
  <c r="DA26"/>
  <c r="CY26" s="1"/>
  <c r="DA24"/>
  <c r="CY24" s="1"/>
  <c r="DA22"/>
  <c r="CY22" s="1"/>
  <c r="DA20"/>
  <c r="CY20" s="1"/>
  <c r="DA18"/>
  <c r="CY18" s="1"/>
  <c r="DA16"/>
  <c r="CY16" s="1"/>
  <c r="DA14"/>
  <c r="CY14" s="1"/>
  <c r="DA12"/>
  <c r="CY12" s="1"/>
  <c r="DA10"/>
  <c r="CY10" s="1"/>
  <c r="DA8"/>
  <c r="CY8" s="1"/>
  <c r="DA6"/>
  <c r="CY6" s="1"/>
  <c r="DA5"/>
  <c r="CY5" s="1"/>
  <c r="DA33"/>
  <c r="CY33" s="1"/>
  <c r="DA31"/>
  <c r="CY31" s="1"/>
  <c r="DA29"/>
  <c r="CY29" s="1"/>
  <c r="DA27"/>
  <c r="CY27" s="1"/>
  <c r="DA25"/>
  <c r="CY25" s="1"/>
  <c r="DA23"/>
  <c r="CY23" s="1"/>
  <c r="DA21"/>
  <c r="CY21" s="1"/>
  <c r="DA19"/>
  <c r="CY19" s="1"/>
  <c r="DA17"/>
  <c r="CY17" s="1"/>
  <c r="DA15"/>
  <c r="CY15" s="1"/>
  <c r="DA13"/>
  <c r="CY13" s="1"/>
  <c r="DA11"/>
  <c r="CY11" s="1"/>
  <c r="DA9"/>
  <c r="CY9" s="1"/>
  <c r="EY7" s="1"/>
  <c r="CX5"/>
  <c r="CV5" s="1"/>
  <c r="CX32"/>
  <c r="CV32" s="1"/>
  <c r="CX30"/>
  <c r="CV30" s="1"/>
  <c r="CX28"/>
  <c r="CV28" s="1"/>
  <c r="CX26"/>
  <c r="CV26" s="1"/>
  <c r="CX24"/>
  <c r="CV24" s="1"/>
  <c r="CX22"/>
  <c r="CV22" s="1"/>
  <c r="CX20"/>
  <c r="CV20" s="1"/>
  <c r="CX18"/>
  <c r="CV18" s="1"/>
  <c r="CX16"/>
  <c r="CV16" s="1"/>
  <c r="CX14"/>
  <c r="CV14" s="1"/>
  <c r="CX12"/>
  <c r="CV12" s="1"/>
  <c r="CX10"/>
  <c r="CV10" s="1"/>
  <c r="CX8"/>
  <c r="CV8" s="1"/>
  <c r="CX6"/>
  <c r="CV6" s="1"/>
  <c r="CX33"/>
  <c r="CV33" s="1"/>
  <c r="CX31"/>
  <c r="CV31" s="1"/>
  <c r="CX29"/>
  <c r="CV29" s="1"/>
  <c r="CX27"/>
  <c r="CV27" s="1"/>
  <c r="CX25"/>
  <c r="CV25" s="1"/>
  <c r="CX23"/>
  <c r="CV23" s="1"/>
  <c r="CX21"/>
  <c r="CV21" s="1"/>
  <c r="CX19"/>
  <c r="CV19" s="1"/>
  <c r="CX17"/>
  <c r="CV17" s="1"/>
  <c r="CX15"/>
  <c r="CV15" s="1"/>
  <c r="CX13"/>
  <c r="CV13" s="1"/>
  <c r="CX11"/>
  <c r="CV11" s="1"/>
  <c r="CX9"/>
  <c r="CV9" s="1"/>
  <c r="EV7" s="1"/>
  <c r="BK27"/>
  <c r="O27" s="1"/>
  <c r="BK26"/>
  <c r="O26" s="1"/>
  <c r="FX8"/>
  <c r="FV8" s="1"/>
  <c r="FX10"/>
  <c r="FV10" s="1"/>
  <c r="FX12"/>
  <c r="FV12" s="1"/>
  <c r="FX14"/>
  <c r="FV14" s="1"/>
  <c r="FX16"/>
  <c r="FV16" s="1"/>
  <c r="FX18"/>
  <c r="FV18" s="1"/>
  <c r="FX20"/>
  <c r="FV20" s="1"/>
  <c r="FX24"/>
  <c r="FV24" s="1"/>
  <c r="FX30"/>
  <c r="FV30" s="1"/>
  <c r="FX21"/>
  <c r="FV21" s="1"/>
  <c r="FX23"/>
  <c r="FV23" s="1"/>
  <c r="FX25"/>
  <c r="FV25" s="1"/>
  <c r="FX28"/>
  <c r="FV28" s="1"/>
  <c r="FX32"/>
  <c r="FV32" s="1"/>
  <c r="FE4"/>
  <c r="FK4"/>
  <c r="FQ4"/>
  <c r="FW4"/>
  <c r="FH4"/>
  <c r="FN4"/>
  <c r="FT4"/>
  <c r="FX27"/>
  <c r="FV27" s="1"/>
  <c r="FX29"/>
  <c r="FV29" s="1"/>
  <c r="FX31"/>
  <c r="FV31" s="1"/>
  <c r="CC26"/>
  <c r="CA26" s="1"/>
  <c r="CC24"/>
  <c r="CA24" s="1"/>
  <c r="CC22"/>
  <c r="CA22" s="1"/>
  <c r="CC20"/>
  <c r="CA20" s="1"/>
  <c r="CC18"/>
  <c r="CA18" s="1"/>
  <c r="CC16"/>
  <c r="CC14"/>
  <c r="CA14" s="1"/>
  <c r="CC12"/>
  <c r="CA12" s="1"/>
  <c r="CC8"/>
  <c r="CA8" s="1"/>
  <c r="CI31"/>
  <c r="CG31" s="1"/>
  <c r="CI29"/>
  <c r="CG29" s="1"/>
  <c r="CI27"/>
  <c r="CG27" s="1"/>
  <c r="CI25"/>
  <c r="CG25" s="1"/>
  <c r="CI23"/>
  <c r="CG23" s="1"/>
  <c r="CI21"/>
  <c r="CG21" s="1"/>
  <c r="CI19"/>
  <c r="CG19" s="1"/>
  <c r="CI17"/>
  <c r="CG17" s="1"/>
  <c r="CI15"/>
  <c r="CG15" s="1"/>
  <c r="CI13"/>
  <c r="CG13" s="1"/>
  <c r="CI11"/>
  <c r="CG11" s="1"/>
  <c r="CI9"/>
  <c r="CG9" s="1"/>
  <c r="CF22"/>
  <c r="CD22" s="1"/>
  <c r="CF20"/>
  <c r="CD20" s="1"/>
  <c r="CF18"/>
  <c r="CD18" s="1"/>
  <c r="CF16"/>
  <c r="CF14"/>
  <c r="CD14" s="1"/>
  <c r="CF12"/>
  <c r="CD12" s="1"/>
  <c r="CF10"/>
  <c r="CD10" s="1"/>
  <c r="CF8"/>
  <c r="CD8" s="1"/>
  <c r="CC11"/>
  <c r="CA11" s="1"/>
  <c r="CC9"/>
  <c r="CA9" s="1"/>
  <c r="E13" i="5" l="1"/>
  <c r="D15"/>
  <c r="EJ4" i="3"/>
  <c r="BO16"/>
  <c r="EG6"/>
  <c r="EF5"/>
  <c r="CD16"/>
  <c r="EY4"/>
  <c r="EV4"/>
  <c r="CA16"/>
  <c r="BA1" l="1"/>
  <c r="GE3"/>
  <c r="GE10" s="1"/>
  <c r="GE16"/>
  <c r="GE24"/>
  <c r="GE32"/>
  <c r="AY13"/>
  <c r="G33" i="9"/>
  <c r="G32"/>
  <c r="G31"/>
  <c r="G30"/>
  <c r="G29"/>
  <c r="G28"/>
  <c r="G24"/>
  <c r="G23"/>
  <c r="G22"/>
  <c r="G21"/>
  <c r="G14"/>
  <c r="D6"/>
  <c r="D5"/>
  <c r="D4"/>
  <c r="D3"/>
  <c r="V12" i="4"/>
  <c r="H14"/>
  <c r="GE31" i="3" l="1"/>
  <c r="GE23"/>
  <c r="GE15"/>
  <c r="GE35"/>
  <c r="GE27"/>
  <c r="GE19"/>
  <c r="GE11"/>
  <c r="GE36"/>
  <c r="GE28"/>
  <c r="GE20"/>
  <c r="GE12"/>
  <c r="GE34"/>
  <c r="GE30"/>
  <c r="GE26"/>
  <c r="GE22"/>
  <c r="GE18"/>
  <c r="GE14"/>
  <c r="GE6"/>
  <c r="GE5"/>
  <c r="GE7"/>
  <c r="GE33"/>
  <c r="GE29"/>
  <c r="GE25"/>
  <c r="GE21"/>
  <c r="GE17"/>
  <c r="GE13"/>
  <c r="GE9"/>
  <c r="GC9" s="1"/>
  <c r="GE8"/>
  <c r="H16" i="4"/>
  <c r="H17" s="1"/>
  <c r="H7" l="1"/>
  <c r="E48"/>
  <c r="M10" i="3" l="1"/>
  <c r="N10" s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9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AI10"/>
  <c r="AJ10"/>
  <c r="AI11"/>
  <c r="AJ11"/>
  <c r="AJ9"/>
  <c r="AI9"/>
  <c r="AH10"/>
  <c r="AH11"/>
  <c r="AH12"/>
  <c r="AH13"/>
  <c r="AH14"/>
  <c r="AH15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9"/>
  <c r="HH35"/>
  <c r="HH36"/>
  <c r="HH19"/>
  <c r="HH20"/>
  <c r="HH21"/>
  <c r="HH23"/>
  <c r="HH24"/>
  <c r="HH29"/>
  <c r="HH30"/>
  <c r="HH31"/>
  <c r="HH32"/>
  <c r="HH33"/>
  <c r="HH34"/>
  <c r="HH9"/>
  <c r="Y9" s="1"/>
  <c r="HF34"/>
  <c r="HG34"/>
  <c r="HF35"/>
  <c r="HG35"/>
  <c r="HF36"/>
  <c r="HG36"/>
  <c r="P21"/>
  <c r="HG21" s="1"/>
  <c r="S21" s="1"/>
  <c r="P22"/>
  <c r="P23"/>
  <c r="HG23" s="1"/>
  <c r="S23" s="1"/>
  <c r="P25"/>
  <c r="HG25" s="1"/>
  <c r="S25" s="1"/>
  <c r="P26"/>
  <c r="P27"/>
  <c r="HG27" s="1"/>
  <c r="S27" s="1"/>
  <c r="P28"/>
  <c r="P29"/>
  <c r="HG29" s="1"/>
  <c r="S29" s="1"/>
  <c r="P30"/>
  <c r="P31"/>
  <c r="HG31" s="1"/>
  <c r="S31" s="1"/>
  <c r="P32"/>
  <c r="P33"/>
  <c r="HG33" s="1"/>
  <c r="S33" s="1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GC7"/>
  <c r="GC8"/>
  <c r="GC10"/>
  <c r="GC11"/>
  <c r="GC12"/>
  <c r="GC13"/>
  <c r="GC14"/>
  <c r="GC15"/>
  <c r="GC16"/>
  <c r="GC17"/>
  <c r="GC18"/>
  <c r="GC19"/>
  <c r="GC20"/>
  <c r="GC21"/>
  <c r="GC22"/>
  <c r="GC23"/>
  <c r="GC24"/>
  <c r="GC25"/>
  <c r="GC26"/>
  <c r="GC27"/>
  <c r="GC28"/>
  <c r="GC29"/>
  <c r="GC30"/>
  <c r="GC31"/>
  <c r="GC32"/>
  <c r="GC33"/>
  <c r="GC34"/>
  <c r="GC35"/>
  <c r="GC36"/>
  <c r="GC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9"/>
  <c r="AA7" i="4" s="1"/>
  <c r="H8" s="1"/>
  <c r="V9"/>
  <c r="C38" i="5"/>
  <c r="J24" i="4"/>
  <c r="C39"/>
  <c r="A1" i="9"/>
  <c r="BE10" i="3" l="1"/>
  <c r="BP4"/>
  <c r="BE33"/>
  <c r="EG4"/>
  <c r="BE32"/>
  <c r="ED4"/>
  <c r="BE31"/>
  <c r="EA4"/>
  <c r="BE30"/>
  <c r="DX4"/>
  <c r="BE29"/>
  <c r="DU4"/>
  <c r="BE28"/>
  <c r="DR4"/>
  <c r="BE27"/>
  <c r="DO4"/>
  <c r="BE26"/>
  <c r="DL4"/>
  <c r="BE25"/>
  <c r="DI4"/>
  <c r="BE24"/>
  <c r="DF4"/>
  <c r="BE23"/>
  <c r="DC4"/>
  <c r="BE22"/>
  <c r="CZ4"/>
  <c r="BE21"/>
  <c r="CW4"/>
  <c r="BE20"/>
  <c r="CT4"/>
  <c r="BE19"/>
  <c r="CQ4"/>
  <c r="BE18"/>
  <c r="CN4"/>
  <c r="BE17"/>
  <c r="CK4"/>
  <c r="BE16"/>
  <c r="CH4"/>
  <c r="BE15"/>
  <c r="CE4"/>
  <c r="BE14"/>
  <c r="CB4"/>
  <c r="BE13"/>
  <c r="BY4"/>
  <c r="BE12"/>
  <c r="BV4"/>
  <c r="BE11"/>
  <c r="BS4"/>
  <c r="Y33"/>
  <c r="DE33"/>
  <c r="Y32"/>
  <c r="DE32"/>
  <c r="Y31"/>
  <c r="DE31"/>
  <c r="Y30"/>
  <c r="DE30"/>
  <c r="Y29"/>
  <c r="DE29"/>
  <c r="DE28"/>
  <c r="DE27"/>
  <c r="DE26"/>
  <c r="DE25"/>
  <c r="Y24"/>
  <c r="DE24"/>
  <c r="Y23"/>
  <c r="DE23"/>
  <c r="DE22"/>
  <c r="Y21"/>
  <c r="DE21"/>
  <c r="Y20"/>
  <c r="DE20"/>
  <c r="Y19"/>
  <c r="DE19"/>
  <c r="DE18"/>
  <c r="DE17"/>
  <c r="DE16"/>
  <c r="BG10"/>
  <c r="BF10"/>
  <c r="BH10" s="1"/>
  <c r="BI10" s="1"/>
  <c r="D7" i="9"/>
  <c r="H9" i="4"/>
  <c r="D8" i="9"/>
  <c r="H10" i="4"/>
  <c r="N9" i="3"/>
  <c r="G15" i="9"/>
  <c r="AY14" i="3"/>
  <c r="H18" i="4"/>
  <c r="D9" i="9"/>
  <c r="GC6" i="3"/>
  <c r="H19" i="4"/>
  <c r="HG32" i="3"/>
  <c r="S32" s="1"/>
  <c r="HF32"/>
  <c r="Q32" s="1"/>
  <c r="R32" s="1"/>
  <c r="HG30"/>
  <c r="S30" s="1"/>
  <c r="HF30"/>
  <c r="Q30" s="1"/>
  <c r="R30" s="1"/>
  <c r="HG28"/>
  <c r="S28" s="1"/>
  <c r="HF28"/>
  <c r="Q28" s="1"/>
  <c r="R28" s="1"/>
  <c r="HH28" s="1"/>
  <c r="Y28" s="1"/>
  <c r="HG26"/>
  <c r="S26" s="1"/>
  <c r="HF26"/>
  <c r="Q26" s="1"/>
  <c r="R26" s="1"/>
  <c r="HH26" s="1"/>
  <c r="Y26" s="1"/>
  <c r="HG22"/>
  <c r="S22" s="1"/>
  <c r="HF22"/>
  <c r="Q22" s="1"/>
  <c r="R22" s="1"/>
  <c r="HH22" s="1"/>
  <c r="Y22" s="1"/>
  <c r="HF33"/>
  <c r="Q33" s="1"/>
  <c r="HF31"/>
  <c r="Q31" s="1"/>
  <c r="HF29"/>
  <c r="Q29" s="1"/>
  <c r="HF27"/>
  <c r="Q27" s="1"/>
  <c r="R27" s="1"/>
  <c r="HH27" s="1"/>
  <c r="Y27" s="1"/>
  <c r="HF25"/>
  <c r="Q25" s="1"/>
  <c r="HF23"/>
  <c r="Q23" s="1"/>
  <c r="R23" s="1"/>
  <c r="HF21"/>
  <c r="Q21" s="1"/>
  <c r="R21" s="1"/>
  <c r="R33"/>
  <c r="R31"/>
  <c r="R29"/>
  <c r="R25"/>
  <c r="HH25" s="1"/>
  <c r="Y25" s="1"/>
  <c r="D3" i="4"/>
  <c r="BE9" i="3" l="1"/>
  <c r="BM4"/>
  <c r="BV5"/>
  <c r="BV7" s="1"/>
  <c r="BV6"/>
  <c r="BS6"/>
  <c r="BS5"/>
  <c r="BS7" s="1"/>
  <c r="BS8" s="1"/>
  <c r="BK11" s="1"/>
  <c r="O11" s="1"/>
  <c r="EG5"/>
  <c r="EG7" s="1"/>
  <c r="ED5"/>
  <c r="ED6"/>
  <c r="EA6"/>
  <c r="EA5"/>
  <c r="DX5"/>
  <c r="DX6"/>
  <c r="DU6"/>
  <c r="DU5"/>
  <c r="DR6"/>
  <c r="DR5"/>
  <c r="DO5"/>
  <c r="DO6"/>
  <c r="DL6"/>
  <c r="DL5"/>
  <c r="DI6"/>
  <c r="DI5"/>
  <c r="DF6"/>
  <c r="BK24" s="1"/>
  <c r="O24" s="1"/>
  <c r="DF5"/>
  <c r="DC6"/>
  <c r="DC5"/>
  <c r="CZ5"/>
  <c r="CZ6"/>
  <c r="CW6"/>
  <c r="CW5"/>
  <c r="CT5"/>
  <c r="CT7" s="1"/>
  <c r="CT8" s="1"/>
  <c r="BK20" s="1"/>
  <c r="O20" s="1"/>
  <c r="P20" s="1"/>
  <c r="CT6"/>
  <c r="CQ6"/>
  <c r="CQ5"/>
  <c r="CQ7" s="1"/>
  <c r="CQ8" s="1"/>
  <c r="BK19" s="1"/>
  <c r="O19" s="1"/>
  <c r="P19" s="1"/>
  <c r="CN5"/>
  <c r="CN7" s="1"/>
  <c r="CN8" s="1"/>
  <c r="BK18" s="1"/>
  <c r="O18" s="1"/>
  <c r="P18" s="1"/>
  <c r="CN6"/>
  <c r="BG17"/>
  <c r="BF17"/>
  <c r="BH17" s="1"/>
  <c r="BI17" s="1"/>
  <c r="CK5"/>
  <c r="CK7" s="1"/>
  <c r="CK8" s="1"/>
  <c r="BK17" s="1"/>
  <c r="O17" s="1"/>
  <c r="P17" s="1"/>
  <c r="CK6"/>
  <c r="BG16"/>
  <c r="BF16"/>
  <c r="BH16" s="1"/>
  <c r="BI16" s="1"/>
  <c r="CH5"/>
  <c r="CH7" s="1"/>
  <c r="CH8" s="1"/>
  <c r="BK16" s="1"/>
  <c r="O16" s="1"/>
  <c r="CH6"/>
  <c r="BG15"/>
  <c r="BF15"/>
  <c r="BH15" s="1"/>
  <c r="BI15" s="1"/>
  <c r="CE6"/>
  <c r="CE5"/>
  <c r="CE7" s="1"/>
  <c r="CE8" s="1"/>
  <c r="BK15" s="1"/>
  <c r="O15" s="1"/>
  <c r="BG14"/>
  <c r="BF14"/>
  <c r="BH14" s="1"/>
  <c r="BI14" s="1"/>
  <c r="CB5"/>
  <c r="CB7" s="1"/>
  <c r="CB8" s="1"/>
  <c r="BK14" s="1"/>
  <c r="O14" s="1"/>
  <c r="CB6"/>
  <c r="BG13"/>
  <c r="BF13"/>
  <c r="BH13" s="1"/>
  <c r="BI13" s="1"/>
  <c r="BY6"/>
  <c r="BY5"/>
  <c r="BG12"/>
  <c r="BF12"/>
  <c r="BH12" s="1"/>
  <c r="BP6"/>
  <c r="BP5"/>
  <c r="BF11"/>
  <c r="BH11" s="1"/>
  <c r="BI11" s="1"/>
  <c r="BG11"/>
  <c r="AF21"/>
  <c r="X21"/>
  <c r="AG21" s="1"/>
  <c r="AF25"/>
  <c r="X25"/>
  <c r="AG25" s="1"/>
  <c r="AF29"/>
  <c r="X29"/>
  <c r="AG29" s="1"/>
  <c r="AF33"/>
  <c r="X33"/>
  <c r="AG33" s="1"/>
  <c r="AF28"/>
  <c r="X28"/>
  <c r="AG28" s="1"/>
  <c r="AF32"/>
  <c r="X32"/>
  <c r="AG32" s="1"/>
  <c r="AF23"/>
  <c r="X23"/>
  <c r="AG23" s="1"/>
  <c r="AF27"/>
  <c r="X27"/>
  <c r="AG27" s="1"/>
  <c r="AF31"/>
  <c r="X31"/>
  <c r="AG31" s="1"/>
  <c r="AF22"/>
  <c r="X22"/>
  <c r="AF26"/>
  <c r="X26"/>
  <c r="AF30"/>
  <c r="X30"/>
  <c r="AG30" s="1"/>
  <c r="C45" i="5"/>
  <c r="HF20" i="3" l="1"/>
  <c r="Q20" s="1"/>
  <c r="R20" s="1"/>
  <c r="HG20"/>
  <c r="S20" s="1"/>
  <c r="HG19"/>
  <c r="S19" s="1"/>
  <c r="HF19"/>
  <c r="Q19" s="1"/>
  <c r="R19" s="1"/>
  <c r="HF18"/>
  <c r="Q18" s="1"/>
  <c r="R18" s="1"/>
  <c r="HG18"/>
  <c r="S18" s="1"/>
  <c r="HG17"/>
  <c r="S17" s="1"/>
  <c r="HF17"/>
  <c r="Q17" s="1"/>
  <c r="R17" s="1"/>
  <c r="BG9"/>
  <c r="BF9"/>
  <c r="BM5"/>
  <c r="BM7" s="1"/>
  <c r="BM8" s="1"/>
  <c r="BK9" s="1"/>
  <c r="O9" s="1"/>
  <c r="BM6"/>
  <c r="P16"/>
  <c r="P15"/>
  <c r="HG15" s="1"/>
  <c r="S15" s="1"/>
  <c r="BY7"/>
  <c r="BY8" s="1"/>
  <c r="BK13" s="1"/>
  <c r="O13" s="1"/>
  <c r="P14"/>
  <c r="BI12"/>
  <c r="BV8"/>
  <c r="BK12" s="1"/>
  <c r="O12" s="1"/>
  <c r="H20" i="4" s="1"/>
  <c r="BP7" i="3"/>
  <c r="BP8" s="1"/>
  <c r="BK10" s="1"/>
  <c r="O10" s="1"/>
  <c r="G16" i="9" s="1"/>
  <c r="AG26" i="3"/>
  <c r="AG22"/>
  <c r="P24"/>
  <c r="P11"/>
  <c r="F16" i="5"/>
  <c r="AF20" i="3" l="1"/>
  <c r="X20"/>
  <c r="X19"/>
  <c r="AF19"/>
  <c r="HH18"/>
  <c r="Y18" s="1"/>
  <c r="AF18" s="1"/>
  <c r="X18"/>
  <c r="HH17"/>
  <c r="Y17" s="1"/>
  <c r="X17"/>
  <c r="AG17" s="1"/>
  <c r="AF17"/>
  <c r="BH9"/>
  <c r="BI9" s="1"/>
  <c r="P9"/>
  <c r="HF15"/>
  <c r="Q15" s="1"/>
  <c r="R15" s="1"/>
  <c r="HH15" s="1"/>
  <c r="Y15" s="1"/>
  <c r="HG16"/>
  <c r="S16" s="1"/>
  <c r="HF16"/>
  <c r="Q16" s="1"/>
  <c r="R16" s="1"/>
  <c r="HH16" s="1"/>
  <c r="Y16" s="1"/>
  <c r="HG14"/>
  <c r="S14" s="1"/>
  <c r="HF14"/>
  <c r="Q14" s="1"/>
  <c r="R14" s="1"/>
  <c r="HH14" s="1"/>
  <c r="Y14" s="1"/>
  <c r="P10"/>
  <c r="G17" i="9" s="1"/>
  <c r="HF24" i="3"/>
  <c r="Q24" s="1"/>
  <c r="R24" s="1"/>
  <c r="HG24"/>
  <c r="S24" s="1"/>
  <c r="P13"/>
  <c r="P12"/>
  <c r="HG11"/>
  <c r="S11" s="1"/>
  <c r="HF11"/>
  <c r="Q11" s="1"/>
  <c r="R11" s="1"/>
  <c r="B12" i="5"/>
  <c r="C8"/>
  <c r="AG20" i="3" l="1"/>
  <c r="AG19"/>
  <c r="AG18"/>
  <c r="X15"/>
  <c r="AF15"/>
  <c r="AG15" s="1"/>
  <c r="HG9"/>
  <c r="S9" s="1"/>
  <c r="HF9"/>
  <c r="Q9" s="1"/>
  <c r="R9" s="1"/>
  <c r="AF9" s="1"/>
  <c r="AF16"/>
  <c r="X16"/>
  <c r="AF14"/>
  <c r="X14"/>
  <c r="AG14" s="1"/>
  <c r="HF10"/>
  <c r="Q10" s="1"/>
  <c r="HG10"/>
  <c r="S10" s="1"/>
  <c r="G20" i="9" s="1"/>
  <c r="X24" i="3"/>
  <c r="AF24"/>
  <c r="AG24" s="1"/>
  <c r="HF12"/>
  <c r="Q12" s="1"/>
  <c r="R12" s="1"/>
  <c r="HH12" s="1"/>
  <c r="Y12" s="1"/>
  <c r="HG12"/>
  <c r="S12" s="1"/>
  <c r="HG13"/>
  <c r="S13" s="1"/>
  <c r="HF13"/>
  <c r="Q13" s="1"/>
  <c r="R13" s="1"/>
  <c r="HH13" s="1"/>
  <c r="Y13" s="1"/>
  <c r="X11"/>
  <c r="HH11"/>
  <c r="Y11" s="1"/>
  <c r="AF11" s="1"/>
  <c r="H23" i="4"/>
  <c r="X9" i="3" l="1"/>
  <c r="R10"/>
  <c r="X10" s="1"/>
  <c r="G25" i="9" s="1"/>
  <c r="G18"/>
  <c r="AG16" i="3"/>
  <c r="AF13"/>
  <c r="X13"/>
  <c r="AF12"/>
  <c r="X12"/>
  <c r="AG11"/>
  <c r="AG9"/>
  <c r="F29" i="4"/>
  <c r="HH10" i="3" l="1"/>
  <c r="Y10" s="1"/>
  <c r="G19" i="9"/>
  <c r="AG12" i="3"/>
  <c r="AG13"/>
  <c r="H24" i="4"/>
  <c r="H25" s="1"/>
  <c r="G27" i="9" l="1"/>
  <c r="AF10" i="3"/>
  <c r="G34" i="9" l="1"/>
  <c r="AG10" i="3"/>
  <c r="G35" i="9" s="1"/>
</calcChain>
</file>

<file path=xl/sharedStrings.xml><?xml version="1.0" encoding="utf-8"?>
<sst xmlns="http://schemas.openxmlformats.org/spreadsheetml/2006/main" count="398" uniqueCount="283">
  <si>
    <t>DA 5%</t>
  </si>
  <si>
    <t>Basic +DA</t>
  </si>
  <si>
    <t>HRA</t>
  </si>
  <si>
    <t>Gross Pay</t>
  </si>
  <si>
    <t>Net Pay</t>
  </si>
  <si>
    <t>New Basic</t>
  </si>
  <si>
    <t>Total Deduction</t>
  </si>
  <si>
    <t>7th pay (Oct 2017 Basic)</t>
  </si>
  <si>
    <t>Basic Acco.to Matrix</t>
  </si>
  <si>
    <t>Other Ded.</t>
  </si>
  <si>
    <t>30 Sep 2017 Basic</t>
  </si>
  <si>
    <t>DEDUCTION</t>
  </si>
  <si>
    <t>GPF</t>
  </si>
  <si>
    <t>RPMF</t>
  </si>
  <si>
    <t>LIC</t>
  </si>
  <si>
    <t>New Pay (7th) Calculations</t>
  </si>
  <si>
    <t xml:space="preserve">Existing Grade Pay </t>
  </si>
  <si>
    <t>L-10</t>
  </si>
  <si>
    <t>L-11</t>
  </si>
  <si>
    <t>L-12</t>
  </si>
  <si>
    <t>L-13</t>
  </si>
  <si>
    <t>Name of Department / Office :-</t>
  </si>
  <si>
    <t>SI Ded.</t>
  </si>
  <si>
    <t>NPS</t>
  </si>
  <si>
    <t>Income Tax</t>
  </si>
  <si>
    <t>Name and Designation of the Government Servant :</t>
  </si>
  <si>
    <t>(i)</t>
  </si>
  <si>
    <t>Existing Running Pay Band</t>
  </si>
  <si>
    <t>Existing Running Pay No.</t>
  </si>
  <si>
    <t>(ii)</t>
  </si>
  <si>
    <t>(iii)</t>
  </si>
  <si>
    <t>Existing Emoluments as defined in Rules 5 (iv)</t>
  </si>
  <si>
    <t>(A)</t>
  </si>
  <si>
    <t>Basic pay as defined in Rule 5 (I)</t>
  </si>
  <si>
    <t>(B)</t>
  </si>
  <si>
    <t>Personal Pay , if any</t>
  </si>
  <si>
    <t>( C)</t>
  </si>
  <si>
    <t>Dearness Allowance at the rate of 125 % of Basic Pay</t>
  </si>
  <si>
    <t>(D)</t>
  </si>
  <si>
    <t>Total Emoluments (A+B+C)</t>
  </si>
  <si>
    <t>Applicable Level in the Pay Matrix corresponding to Running Pay Band and Grade pay Shown at Si No. 2</t>
  </si>
  <si>
    <t>Revlsed emoluments :</t>
  </si>
  <si>
    <t>Pay in the Level in the Pay Matrix</t>
  </si>
  <si>
    <t>Difference of existing emoluments and revised emoluments :</t>
  </si>
  <si>
    <t>Existing emoluments as at SI NO. 5</t>
  </si>
  <si>
    <t>Revised emoluments as at SI NO. 8</t>
  </si>
  <si>
    <t>Date of next increment under Rule 13</t>
  </si>
  <si>
    <t>Remarks :</t>
  </si>
  <si>
    <t>STATEMENT OF FIXATION OF PAY UNDER</t>
  </si>
  <si>
    <t>RAJASTHAN CIVIL SERVICES (REVISED PAY) RULES, 2017</t>
  </si>
  <si>
    <t>t; xw:nso Jh Jh 1008 oklwnso th egkjkt</t>
  </si>
  <si>
    <t>Presented By :-</t>
  </si>
  <si>
    <t>HEERALAL JAT</t>
  </si>
  <si>
    <t>TEACHER</t>
  </si>
  <si>
    <r>
      <rPr>
        <b/>
        <sz val="22"/>
        <color rgb="FF0070C0"/>
        <rFont val="Wingdings"/>
        <charset val="2"/>
      </rPr>
      <t>(</t>
    </r>
    <r>
      <rPr>
        <b/>
        <sz val="22"/>
        <color rgb="FF0070C0"/>
        <rFont val="Calibri"/>
        <family val="2"/>
      </rPr>
      <t xml:space="preserve">    09001884272</t>
    </r>
  </si>
  <si>
    <t>PB2</t>
  </si>
  <si>
    <t>PB-1</t>
  </si>
  <si>
    <t>PB-3</t>
  </si>
  <si>
    <t>PB-4</t>
  </si>
  <si>
    <t>PB-2</t>
  </si>
  <si>
    <t>9A</t>
  </si>
  <si>
    <t>9B</t>
  </si>
  <si>
    <t>10A</t>
  </si>
  <si>
    <t>23A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</si>
  <si>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</si>
  <si>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</si>
  <si>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</si>
  <si>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</si>
  <si>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</si>
  <si>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</si>
  <si>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</si>
  <si>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</si>
  <si>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</si>
  <si>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</si>
  <si>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</si>
  <si>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</si>
  <si>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</si>
  <si>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</si>
  <si>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</si>
  <si>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</si>
  <si>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</si>
  <si>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</si>
  <si>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</si>
  <si>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</si>
  <si>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2400A</t>
  </si>
  <si>
    <t>2400B</t>
  </si>
  <si>
    <t>2400C</t>
  </si>
  <si>
    <t>2800A</t>
  </si>
  <si>
    <t>2800B</t>
  </si>
  <si>
    <t>5400A</t>
  </si>
  <si>
    <t>5400B</t>
  </si>
  <si>
    <t>CCA</t>
  </si>
  <si>
    <t>(See Rule 8 &amp; 9 )</t>
  </si>
  <si>
    <t>I</t>
  </si>
  <si>
    <t>below untill:</t>
  </si>
  <si>
    <t xml:space="preserve"> to the post of </t>
  </si>
  <si>
    <t>*1</t>
  </si>
  <si>
    <t>*2</t>
  </si>
  <si>
    <t>Existing Running Pay Band and Grade Pay</t>
  </si>
  <si>
    <t>Signature</t>
  </si>
  <si>
    <t>Signature :</t>
  </si>
  <si>
    <t>Name :</t>
  </si>
  <si>
    <t>Designation :</t>
  </si>
  <si>
    <t>Office in which employed :</t>
  </si>
  <si>
    <t>*</t>
  </si>
  <si>
    <t>TO be scored out, If not applicable.</t>
  </si>
  <si>
    <t>UNDERTAKING</t>
  </si>
  <si>
    <t>I hereby undertake that in the event of my Pay having been fixed in a manner contrary</t>
  </si>
  <si>
    <t xml:space="preserve">made shall be refunded by me to the Government either by adjustment against future payments </t>
  </si>
  <si>
    <t xml:space="preserve">due to me or otherwise. </t>
  </si>
  <si>
    <t>Date :</t>
  </si>
  <si>
    <t>Place :</t>
  </si>
  <si>
    <t>Received the above declaration</t>
  </si>
  <si>
    <t>(Head Of the Office)</t>
  </si>
  <si>
    <t>(I)</t>
  </si>
  <si>
    <t>(II)</t>
  </si>
  <si>
    <t xml:space="preserve">The entry of the post is appearing in the aforesaid rule at Sr No </t>
  </si>
  <si>
    <t xml:space="preserve"> of schedule II section  </t>
  </si>
  <si>
    <t>(III)</t>
  </si>
  <si>
    <t>Place</t>
  </si>
  <si>
    <t>Date</t>
  </si>
  <si>
    <t>Account offcer / Asstt accounts office -I</t>
  </si>
  <si>
    <t>No : F                                                                               Date</t>
  </si>
  <si>
    <t>Copy to -</t>
  </si>
  <si>
    <t>dk;kZy; vkns'k</t>
  </si>
  <si>
    <t>}kjk</t>
  </si>
  <si>
    <t xml:space="preserve">fnukad </t>
  </si>
  <si>
    <t>in</t>
  </si>
  <si>
    <t>dz-l-</t>
  </si>
  <si>
    <t xml:space="preserve">uke deZpkjh </t>
  </si>
  <si>
    <t xml:space="preserve">iqujhf{kr osrueku 2017 es osru fu/kkZj.k </t>
  </si>
  <si>
    <t>vkxkeh osru o`f) frfFk</t>
  </si>
  <si>
    <t>jauhx is</t>
  </si>
  <si>
    <t>xzsM is</t>
  </si>
  <si>
    <t>;ksx</t>
  </si>
  <si>
    <t>osru fu/kkZj.k dh frfFk</t>
  </si>
  <si>
    <t>dzekad&amp;-</t>
  </si>
  <si>
    <t>fnukad-&amp;</t>
  </si>
  <si>
    <t>izfrfyfi&amp;lwpukFkZ ,ao vko';d dk;Zokgh gsrq</t>
  </si>
  <si>
    <t>futh iaftdk</t>
  </si>
  <si>
    <t xml:space="preserve"> </t>
  </si>
  <si>
    <r>
      <t xml:space="preserve">uksV&amp; vkfFkZd ykHk </t>
    </r>
    <r>
      <rPr>
        <b/>
        <sz val="14"/>
        <color theme="1"/>
        <rFont val="Calibri"/>
        <family val="2"/>
        <scheme val="minor"/>
      </rPr>
      <t xml:space="preserve"> 01-10-2017</t>
    </r>
    <r>
      <rPr>
        <b/>
        <sz val="14"/>
        <color theme="1"/>
        <rFont val="Kruti Dev 010"/>
      </rPr>
      <t xml:space="preserve"> lss ns; gksxk a</t>
    </r>
  </si>
  <si>
    <r>
      <t xml:space="preserve">orZeku osru </t>
    </r>
    <r>
      <rPr>
        <sz val="12"/>
        <color theme="1"/>
        <rFont val="Calibri"/>
        <family val="2"/>
        <scheme val="minor"/>
      </rPr>
      <t>01-10-2017</t>
    </r>
    <r>
      <rPr>
        <sz val="14"/>
        <color theme="1"/>
        <rFont val="Kruti Dev 010"/>
      </rPr>
      <t xml:space="preserve"> dks</t>
    </r>
  </si>
  <si>
    <t>gLrk{kj e; lhy</t>
  </si>
  <si>
    <t>Existing Grade Pay  :-</t>
  </si>
  <si>
    <t>Existing Grade Pay No. :--</t>
  </si>
  <si>
    <t>Levels  :--</t>
  </si>
  <si>
    <r>
      <t xml:space="preserve">7th pay (Oct 2017 Basic) </t>
    </r>
    <r>
      <rPr>
        <sz val="14"/>
        <color theme="1"/>
        <rFont val="Arial"/>
        <family val="2"/>
      </rPr>
      <t>ˣ</t>
    </r>
    <r>
      <rPr>
        <sz val="14"/>
        <color theme="1"/>
        <rFont val="Calibri"/>
        <family val="2"/>
      </rPr>
      <t xml:space="preserve"> 2.57</t>
    </r>
  </si>
  <si>
    <t>NPS Ded. 10%</t>
  </si>
  <si>
    <t>Summary</t>
  </si>
  <si>
    <t>osru M~zk</t>
  </si>
  <si>
    <t>PAY SLIP</t>
  </si>
  <si>
    <t>Existing Running Pay Band  :-</t>
  </si>
  <si>
    <t>CHANDAWAL NAGAR</t>
  </si>
  <si>
    <t>Subordinate Service</t>
  </si>
  <si>
    <t>Certified that : -</t>
  </si>
  <si>
    <t>Staste service</t>
  </si>
  <si>
    <t>Ministiryal service</t>
  </si>
  <si>
    <t>PanChayati Raj</t>
  </si>
  <si>
    <t>NIGAM</t>
  </si>
  <si>
    <t>OTHER</t>
  </si>
  <si>
    <t>Multiplan Corporation</t>
  </si>
  <si>
    <t>Education Dapartment</t>
  </si>
  <si>
    <t>heeralaljatchandawal@gmail.com</t>
  </si>
  <si>
    <t>lgk;d ys[kkf/kdkjh&amp;1 dk;kZy;</t>
  </si>
  <si>
    <t xml:space="preserve">to the previsions contained in the Rules , as detected subsequently, any excess payments so </t>
  </si>
  <si>
    <t>For substantive / officiating Post :</t>
  </si>
  <si>
    <t>Date Of Last Increment in the running Pay Band &amp; Grade Pay</t>
  </si>
  <si>
    <t>Date from which Rajasthan Civil Services (Revised Pay) rules., 2017 opted (permissible as per rules)</t>
  </si>
  <si>
    <t>Amount arrived at by Multiplying basic Pay as. at SI No. 5(A) by 2.57 (rounded in RS)</t>
  </si>
  <si>
    <r>
      <t xml:space="preserve">Personal Pay under rules 11(6) Ie difference of item (i)-(ii)  </t>
    </r>
    <r>
      <rPr>
        <b/>
        <sz val="11"/>
        <color theme="1"/>
        <rFont val="Calibri"/>
        <family val="2"/>
        <scheme val="minor"/>
      </rPr>
      <t>(To be absorbed in Future incresses in Pay)</t>
    </r>
  </si>
  <si>
    <t>(A/B/C/) Under -</t>
  </si>
  <si>
    <t>Regular Pay</t>
  </si>
  <si>
    <t>Fix Pay</t>
  </si>
  <si>
    <r>
      <rPr>
        <sz val="12"/>
        <color theme="1"/>
        <rFont val="Kruti Dev 010"/>
      </rPr>
      <t xml:space="preserve">       jkT; ljdkj dh vf/klwpuk</t>
    </r>
    <r>
      <rPr>
        <sz val="12"/>
        <color theme="1"/>
        <rFont val="DevLys 010"/>
      </rPr>
      <t xml:space="preserve"> </t>
    </r>
    <r>
      <rPr>
        <sz val="12"/>
        <color theme="1"/>
        <rFont val="Calibri"/>
        <family val="2"/>
        <scheme val="minor"/>
      </rPr>
      <t>No.F.15(1)FD/Rules/2017 Jaipur Date-30.10.2017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Kruti Dev 010"/>
      </rPr>
      <t xml:space="preserve">dh vuqikyuk es Jheku </t>
    </r>
  </si>
  <si>
    <t>Jh dks"kkf/kdkjh @ mi dks"kkf/kdkjh &amp;</t>
  </si>
  <si>
    <t>Posting Place :-</t>
  </si>
  <si>
    <t>Washing All.</t>
  </si>
  <si>
    <t>Physical Allowace</t>
  </si>
  <si>
    <t>Physical All.</t>
  </si>
  <si>
    <t>OTHER All.</t>
  </si>
  <si>
    <t>PALI</t>
  </si>
  <si>
    <t>Block Elemantry Education Office , Panchyat Samiti- Sojat City (pali)</t>
  </si>
  <si>
    <t>as above accordance with the</t>
  </si>
  <si>
    <t>Rajasthan Civil services ( Revised Pay) Rule 2017</t>
  </si>
  <si>
    <t>(a)      Name of Department :-</t>
  </si>
  <si>
    <t>(b)               Name of Service :-</t>
  </si>
  <si>
    <t>An undertaking has been obtained from the employee to refund overpayments if any , which may</t>
  </si>
  <si>
    <t xml:space="preserve">subsequently detected </t>
  </si>
  <si>
    <t xml:space="preserve">Head of office / Department </t>
  </si>
  <si>
    <t xml:space="preserve">Employee Concern sh/Smt./mrs. </t>
  </si>
  <si>
    <t>Pay in the Level in the pay matrix has been fixed Rs -</t>
  </si>
  <si>
    <t>Sojat City</t>
  </si>
  <si>
    <t>Office Of</t>
  </si>
  <si>
    <t>Designation :-</t>
  </si>
  <si>
    <t>Employee Name :-</t>
  </si>
  <si>
    <t>Head Of Office / DDO  :-</t>
  </si>
  <si>
    <t>Name Of Head Officer / DDO  :-</t>
  </si>
  <si>
    <t>Sr.No.</t>
  </si>
  <si>
    <t>Name Of Employee</t>
  </si>
  <si>
    <t>Designation</t>
  </si>
  <si>
    <t>Posting Place</t>
  </si>
  <si>
    <t xml:space="preserve">Dist. </t>
  </si>
  <si>
    <t>substantive / officiating Post</t>
  </si>
  <si>
    <t>Pay Band</t>
  </si>
  <si>
    <t>Grade Pay</t>
  </si>
  <si>
    <t>Basic + Grade Pay</t>
  </si>
  <si>
    <t>GPF / NPS</t>
  </si>
  <si>
    <t>Deducation</t>
  </si>
  <si>
    <t>SI</t>
  </si>
  <si>
    <t>Other deduction</t>
  </si>
  <si>
    <t>NET PAY</t>
  </si>
  <si>
    <t>Running Pay Scale</t>
  </si>
  <si>
    <t xml:space="preserve">DA % </t>
  </si>
  <si>
    <t>HRA %</t>
  </si>
  <si>
    <t>NPS Ded. %</t>
  </si>
  <si>
    <t xml:space="preserve">Fix Pay / Regular Pay </t>
  </si>
  <si>
    <t>Rounded</t>
  </si>
  <si>
    <t>Basic According By Matrix</t>
  </si>
  <si>
    <t>Existing Grade Pay</t>
  </si>
  <si>
    <t>Existing Grade Pay No.</t>
  </si>
  <si>
    <t>Levels</t>
  </si>
  <si>
    <t xml:space="preserve">Basic On 01 Oct. 2017 </t>
  </si>
  <si>
    <t>Earnings</t>
  </si>
  <si>
    <t>Sr. No. :-</t>
  </si>
  <si>
    <t>NAHAR SINGH RATHORE</t>
  </si>
  <si>
    <t>Block Elemantry Education Officer , Panchyat Samiti- Sojat City (pali)</t>
  </si>
  <si>
    <t>Hereby elect the revised Pay structure with</t>
  </si>
  <si>
    <t>effect from 1* October , 2017.</t>
  </si>
  <si>
    <t>Hereby elect to continue on Running Pay Band and grade</t>
  </si>
  <si>
    <t>Pay of my substantive/officiating post mentioned</t>
  </si>
  <si>
    <t>HEAD MASTER</t>
  </si>
  <si>
    <t>the date of my next Increments date of my subsequent increment</t>
  </si>
  <si>
    <t xml:space="preserve"> raising My Pay to  RS</t>
  </si>
  <si>
    <t>I vacate or cease  to draw pay in the existing</t>
  </si>
  <si>
    <t xml:space="preserve"> Pay structure the date of my promotion/upgradation</t>
  </si>
  <si>
    <t xml:space="preserve">            FORM OF OPTION</t>
  </si>
  <si>
    <t>Sr. No.-</t>
  </si>
  <si>
    <t>ftyk f'k{kk vf/kdkjh izk0f'k0</t>
  </si>
  <si>
    <t>District :-</t>
  </si>
  <si>
    <r>
      <t xml:space="preserve">lEcf/kr dkfeZd </t>
    </r>
    <r>
      <rPr>
        <sz val="13"/>
        <color theme="1"/>
        <rFont val="Kruti Dev 010"/>
      </rPr>
      <t>Jh@Jherh@dqekjh&amp;</t>
    </r>
  </si>
  <si>
    <t>ftl dkfeZd dk fQD'ks'ku dk QkeZ Hkjuk gks ;k rS;kj djuk gks] ml dkfeZd ds Ø-l- tks vkius is dsydq'ku 'khV ij ,UV~zh djrs le; nh gSaA og Ø-l- lsy uacj ch&amp;1 esa yxkrs gh ml dkfeZd dh  iq.kZ lwpuk vkVkstujsV gksdj bl QkeZ esa fQy gks tk;sxhaA fizUV ,&amp;4 lkbZt esa fudky ldrs gSaA</t>
  </si>
  <si>
    <t>ftl dkfeZd dk vkIlu QkeZ Hkjuk gks ;k rS;kj djuk gks] ml dkfeZd ds Ø-l- tks vkius is dsydq'ku 'khV ij ,UV~zh djrs le; nh gSaA og Ø-l- lsy uacj ch&amp;1 esa yxkrs gh ml dkfeZd dh  iq.kZ lwpuk vkVkstujsV gksdj bl QkeZ esa fQy gks tk;sxhaA fizUV ,&amp;4 lkbZt esa fudky ldrs gSaA</t>
  </si>
  <si>
    <t>vki ;gkW ij 25 dkfeZdksa ds fQfVax vkMZj ,d lkFk tkjh dj ldrsa gSaA dkfeZd dh Ø-l- tks vkius is dsydq'ku 'khV ij ,UV~zh djrs le; nh gSaA og Ø-l- dkWye ,&amp;8 ls 32 rd ,UV~zh dj ldrs gSa tks vuykWd gSa] esa yxkrs gh ml dkfeZd dh  iq.kZ lwpuk vkVkstujsV gksdj bl QkeZ esa fQy gks tk;sxhaA fizUV ,&amp;4 lkbZt esa fudky ldrs gSaA vxj vkids dkfeZdks dh la[;k de gks rks vki jkW dks gkbM djds vki dh vko';drkuqlkj fizUV ,d ist ij lsV djds Hkh fudky ldrs gSaA</t>
  </si>
  <si>
    <t>MISHRI LAL SANKHALA</t>
  </si>
  <si>
    <t>GPS NO 1 SOJAT</t>
  </si>
  <si>
    <t>PARMANENT</t>
  </si>
  <si>
    <t>INDRA KACHAWA</t>
  </si>
  <si>
    <t>GUPS CHOK.KI DHANI SOJAT ROAD</t>
  </si>
  <si>
    <t>REKHA RAJPUT</t>
  </si>
  <si>
    <t>PREM</t>
  </si>
  <si>
    <t>JEEVEN BALA LAKHAWAT</t>
  </si>
  <si>
    <t>SUNITA KUMARI MEENA</t>
  </si>
  <si>
    <t>BALKRISHAN PARIHAR</t>
  </si>
  <si>
    <t>SENIOR TEACHER</t>
  </si>
  <si>
    <t>GUPS BERA BANDIYA</t>
  </si>
  <si>
    <t>OM PRAKASH SOLANKI</t>
  </si>
  <si>
    <t>AMARA RAM</t>
  </si>
  <si>
    <t>SUNIL KUMAR KHOKAR</t>
  </si>
  <si>
    <t>GUPS PANCHVA KALA</t>
  </si>
  <si>
    <t>SURENDRA SINGH BHATI</t>
  </si>
  <si>
    <t>dk;kZy; dk uke fgUnh esa  %&amp;</t>
  </si>
  <si>
    <t>CykWd izkjfEHkd f'k{kk vf/kdkjh] iapk;r lfefr&amp; lkstr flVh ¼ikyh ½</t>
  </si>
  <si>
    <t>Checked</t>
  </si>
  <si>
    <t>AAO II  BEEO SOJAT</t>
  </si>
  <si>
    <t>Checked and Approved</t>
  </si>
  <si>
    <t>LECTURER</t>
  </si>
  <si>
    <t>PRINCIPAL</t>
  </si>
  <si>
    <t>PRABODHAK</t>
  </si>
  <si>
    <t>P.T.I.</t>
  </si>
  <si>
    <t>PERA TEACHER</t>
  </si>
  <si>
    <t>PEON</t>
  </si>
  <si>
    <t>LDC</t>
  </si>
  <si>
    <t>UDC</t>
  </si>
  <si>
    <t>BEEO</t>
  </si>
  <si>
    <t>ABEEO</t>
  </si>
  <si>
    <t>OAA II</t>
  </si>
  <si>
    <t>OA</t>
  </si>
  <si>
    <t xml:space="preserve">dks iqujhf{kr osrueku 2017 esa is eSfVªDl ij osru fu/kkZj.k dj vuqeksnu </t>
  </si>
  <si>
    <t>fd;s tkus ls fuEukfdar dkfeZdksa dk osru is eSfVªDl vuqlkj fu;ru dj Hkqxrku vkgj.k djus dh Lohd`fr iznku dh tkrh gSA</t>
  </si>
  <si>
    <t>inLFkkiu LFkku</t>
  </si>
  <si>
    <t xml:space="preserve">is eSfVªDl ysoy </t>
  </si>
  <si>
    <t>is eSfVªDl ij osru fu/kkZj.k</t>
  </si>
</sst>
</file>

<file path=xl/styles.xml><?xml version="1.0" encoding="utf-8"?>
<styleSheet xmlns="http://schemas.openxmlformats.org/spreadsheetml/2006/main">
  <numFmts count="3">
    <numFmt numFmtId="164" formatCode="###0;###0"/>
    <numFmt numFmtId="165" formatCode="[$-409]d/mmm/yyyy;@"/>
    <numFmt numFmtId="166" formatCode="[$-409]d\-mmm\-yyyy;@"/>
  </numFmts>
  <fonts count="8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0.39997558519241921"/>
      <name val="Calibri"/>
      <family val="2"/>
      <scheme val="minor"/>
    </font>
    <font>
      <b/>
      <sz val="14"/>
      <color rgb="FFFF0000"/>
      <name val="Kruti Dev 010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Kruti Dev 010"/>
    </font>
    <font>
      <b/>
      <sz val="14"/>
      <name val="Calibri"/>
      <family val="2"/>
      <scheme val="minor"/>
    </font>
    <font>
      <b/>
      <sz val="14"/>
      <color theme="0"/>
      <name val="Kruti Dev 010"/>
    </font>
    <font>
      <b/>
      <sz val="22"/>
      <color rgb="FF7030A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0070C0"/>
      <name val="Calibri"/>
      <family val="2"/>
    </font>
    <font>
      <b/>
      <sz val="22"/>
      <color rgb="FF0070C0"/>
      <name val="Wingdings"/>
      <charset val="2"/>
    </font>
    <font>
      <b/>
      <sz val="16"/>
      <color rgb="FFFF0000"/>
      <name val="Calibri"/>
      <family val="2"/>
      <scheme val="minor"/>
    </font>
    <font>
      <b/>
      <sz val="12"/>
      <color theme="0"/>
      <name val="Kruti Dev 010"/>
    </font>
    <font>
      <sz val="9"/>
      <color rgb="FF000000"/>
      <name val="Calibri"/>
    </font>
    <font>
      <sz val="9"/>
      <color rgb="FF3A2F42"/>
      <name val="Calibri"/>
    </font>
    <font>
      <sz val="9"/>
      <color rgb="FF361634"/>
      <name val="Calibri"/>
    </font>
    <font>
      <sz val="9"/>
      <name val="Calibri"/>
    </font>
    <font>
      <sz val="9"/>
      <color rgb="FF5B5264"/>
      <name val="Calibri"/>
    </font>
    <font>
      <sz val="8"/>
      <color rgb="FF000000"/>
      <name val="Calibri"/>
    </font>
    <font>
      <sz val="9"/>
      <color rgb="FF494256"/>
      <name val="Calibri"/>
    </font>
    <font>
      <sz val="9"/>
      <name val="Calibri"/>
      <family val="2"/>
    </font>
    <font>
      <sz val="9"/>
      <color rgb="FF5B5264"/>
      <name val="Calibri"/>
      <family val="2"/>
    </font>
    <font>
      <i/>
      <sz val="9"/>
      <color rgb="FF5B5264"/>
      <name val="Calibri"/>
      <family val="2"/>
    </font>
    <font>
      <sz val="9"/>
      <color rgb="FF696277"/>
      <name val="Calibri"/>
      <family val="2"/>
    </font>
    <font>
      <sz val="9"/>
      <color rgb="FF494256"/>
      <name val="Calibri"/>
      <family val="2"/>
    </font>
    <font>
      <sz val="9"/>
      <color rgb="FF361634"/>
      <name val="Calibri"/>
      <family val="2"/>
    </font>
    <font>
      <sz val="9"/>
      <color rgb="FF3A2F42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rgb="FFFFFF00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DevLys 010"/>
    </font>
    <font>
      <sz val="14"/>
      <color theme="1"/>
      <name val="DevLys 010"/>
    </font>
    <font>
      <sz val="14"/>
      <color theme="1"/>
      <name val="Arial"/>
      <family val="2"/>
    </font>
    <font>
      <sz val="12"/>
      <color theme="1"/>
      <name val="DevLys 010"/>
    </font>
    <font>
      <sz val="12"/>
      <color theme="1"/>
      <name val="Arial"/>
      <family val="2"/>
    </font>
    <font>
      <sz val="12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b/>
      <u/>
      <sz val="14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9" tint="0.59999389629810485"/>
      <name val="Kruti Dev 010"/>
    </font>
    <font>
      <b/>
      <i/>
      <u/>
      <sz val="14"/>
      <color theme="1"/>
      <name val="Kruti Dev 010"/>
    </font>
    <font>
      <b/>
      <i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9" tint="0.39997558519241921"/>
      <name val="Kruti Dev 010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3"/>
      <color theme="1"/>
      <name val="Kruti Dev 010"/>
    </font>
    <font>
      <b/>
      <u/>
      <sz val="16"/>
      <color rgb="FF7030A0"/>
      <name val="Calibri"/>
      <family val="2"/>
    </font>
    <font>
      <b/>
      <u/>
      <sz val="16"/>
      <color theme="1"/>
      <name val="Kruti Dev 010"/>
    </font>
    <font>
      <sz val="10"/>
      <color theme="1"/>
      <name val="Kruti Dev 010"/>
    </font>
    <font>
      <b/>
      <sz val="10"/>
      <color theme="1"/>
      <name val="Kruti Dev 01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rgb="FFFFFF0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 style="double">
        <color rgb="FFFFFF00"/>
      </left>
      <right style="double">
        <color rgb="FFFFFF00"/>
      </right>
      <top/>
      <bottom style="double">
        <color rgb="FFFFFF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</cellStyleXfs>
  <cellXfs count="379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164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1" fontId="25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/>
      <protection hidden="1"/>
    </xf>
    <xf numFmtId="1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164" fontId="2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 wrapText="1"/>
      <protection hidden="1"/>
    </xf>
    <xf numFmtId="1" fontId="2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0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33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3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9" fillId="0" borderId="0" xfId="0" applyFont="1"/>
    <xf numFmtId="0" fontId="45" fillId="0" borderId="0" xfId="0" applyFont="1" applyProtection="1">
      <protection hidden="1"/>
    </xf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top"/>
      <protection hidden="1"/>
    </xf>
    <xf numFmtId="0" fontId="37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37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protection hidden="1"/>
    </xf>
    <xf numFmtId="0" fontId="37" fillId="0" borderId="0" xfId="0" applyFont="1" applyProtection="1">
      <protection hidden="1"/>
    </xf>
    <xf numFmtId="0" fontId="41" fillId="0" borderId="0" xfId="0" applyFont="1" applyAlignment="1" applyProtection="1">
      <alignment horizontal="left" vertical="top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5" fillId="0" borderId="1" xfId="0" applyFont="1" applyBorder="1" applyAlignment="1" applyProtection="1">
      <alignment horizontal="center" vertical="center" wrapText="1"/>
      <protection hidden="1"/>
    </xf>
    <xf numFmtId="0" fontId="59" fillId="0" borderId="0" xfId="0" applyFont="1" applyProtection="1">
      <protection hidden="1"/>
    </xf>
    <xf numFmtId="0" fontId="59" fillId="0" borderId="0" xfId="0" applyFont="1" applyAlignment="1" applyProtection="1">
      <protection hidden="1"/>
    </xf>
    <xf numFmtId="0" fontId="60" fillId="0" borderId="0" xfId="0" applyFont="1" applyProtection="1">
      <protection hidden="1"/>
    </xf>
    <xf numFmtId="0" fontId="60" fillId="0" borderId="0" xfId="0" applyFont="1" applyAlignment="1" applyProtection="1">
      <protection hidden="1"/>
    </xf>
    <xf numFmtId="0" fontId="61" fillId="0" borderId="0" xfId="0" applyFont="1" applyProtection="1">
      <protection hidden="1"/>
    </xf>
    <xf numFmtId="1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0" fillId="3" borderId="0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69" fillId="2" borderId="39" xfId="0" applyFont="1" applyFill="1" applyBorder="1" applyAlignment="1" applyProtection="1">
      <alignment horizontal="center" vertical="center" wrapText="1"/>
      <protection locked="0"/>
    </xf>
    <xf numFmtId="0" fontId="71" fillId="2" borderId="39" xfId="0" applyFont="1" applyFill="1" applyBorder="1" applyAlignment="1" applyProtection="1">
      <alignment horizontal="center" vertical="center" wrapText="1"/>
      <protection locked="0"/>
    </xf>
    <xf numFmtId="0" fontId="71" fillId="2" borderId="39" xfId="0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Protection="1">
      <protection hidden="1"/>
    </xf>
    <xf numFmtId="0" fontId="72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74" fillId="3" borderId="38" xfId="0" applyFont="1" applyFill="1" applyBorder="1" applyAlignment="1" applyProtection="1">
      <alignment horizontal="center" vertical="center" wrapText="1"/>
      <protection hidden="1"/>
    </xf>
    <xf numFmtId="0" fontId="73" fillId="3" borderId="38" xfId="0" applyFont="1" applyFill="1" applyBorder="1" applyAlignment="1" applyProtection="1">
      <alignment horizontal="center" vertical="center"/>
      <protection hidden="1"/>
    </xf>
    <xf numFmtId="0" fontId="75" fillId="3" borderId="38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0" fontId="72" fillId="3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43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8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44" xfId="0" applyFont="1" applyFill="1" applyBorder="1" applyAlignment="1" applyProtection="1">
      <alignment horizontal="center" vertical="center" wrapText="1"/>
      <protection hidden="1"/>
    </xf>
    <xf numFmtId="0" fontId="74" fillId="3" borderId="44" xfId="0" applyFont="1" applyFill="1" applyBorder="1" applyAlignment="1" applyProtection="1">
      <alignment horizontal="center" vertical="center" wrapText="1"/>
      <protection hidden="1"/>
    </xf>
    <xf numFmtId="0" fontId="73" fillId="3" borderId="44" xfId="0" applyFont="1" applyFill="1" applyBorder="1" applyAlignment="1" applyProtection="1">
      <alignment horizontal="center" vertical="center"/>
      <protection hidden="1"/>
    </xf>
    <xf numFmtId="0" fontId="75" fillId="3" borderId="44" xfId="0" applyFont="1" applyFill="1" applyBorder="1" applyAlignment="1" applyProtection="1">
      <alignment horizontal="center" vertical="center"/>
      <protection hidden="1"/>
    </xf>
    <xf numFmtId="0" fontId="19" fillId="3" borderId="44" xfId="0" applyFont="1" applyFill="1" applyBorder="1" applyAlignment="1" applyProtection="1">
      <alignment horizontal="center" vertical="center"/>
      <protection hidden="1"/>
    </xf>
    <xf numFmtId="0" fontId="72" fillId="3" borderId="44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52" fillId="3" borderId="0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Border="1" applyAlignment="1" applyProtection="1">
      <alignment vertical="top"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6" fillId="3" borderId="45" xfId="0" applyFont="1" applyFill="1" applyBorder="1" applyAlignment="1" applyProtection="1">
      <alignment vertical="center"/>
      <protection hidden="1"/>
    </xf>
    <xf numFmtId="0" fontId="57" fillId="3" borderId="45" xfId="0" applyFont="1" applyFill="1" applyBorder="1" applyAlignment="1" applyProtection="1">
      <alignment horizontal="right" vertical="center"/>
      <protection hidden="1"/>
    </xf>
    <xf numFmtId="0" fontId="0" fillId="3" borderId="45" xfId="0" applyFill="1" applyBorder="1" applyProtection="1">
      <protection hidden="1"/>
    </xf>
    <xf numFmtId="0" fontId="0" fillId="3" borderId="45" xfId="0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 wrapText="1"/>
      <protection hidden="1"/>
    </xf>
    <xf numFmtId="0" fontId="72" fillId="3" borderId="45" xfId="0" applyFont="1" applyFill="1" applyBorder="1" applyAlignment="1" applyProtection="1">
      <alignment horizontal="center" vertical="center"/>
      <protection hidden="1"/>
    </xf>
    <xf numFmtId="0" fontId="11" fillId="2" borderId="38" xfId="0" applyFont="1" applyFill="1" applyBorder="1" applyAlignment="1" applyProtection="1">
      <alignment horizontal="right" vertical="center"/>
      <protection locked="0"/>
    </xf>
    <xf numFmtId="0" fontId="11" fillId="2" borderId="35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69" fillId="3" borderId="0" xfId="0" applyFont="1" applyFill="1" applyBorder="1" applyAlignment="1" applyProtection="1">
      <alignment horizontal="center" vertical="center"/>
      <protection hidden="1"/>
    </xf>
    <xf numFmtId="0" fontId="71" fillId="3" borderId="39" xfId="0" applyFont="1" applyFill="1" applyBorder="1" applyAlignment="1" applyProtection="1">
      <alignment horizontal="center" vertical="center" wrapText="1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1" fillId="2" borderId="38" xfId="0" applyFont="1" applyFill="1" applyBorder="1" applyProtection="1"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Protection="1"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Protection="1"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78" fillId="9" borderId="1" xfId="0" applyFont="1" applyFill="1" applyBorder="1" applyProtection="1">
      <protection hidden="1"/>
    </xf>
    <xf numFmtId="0" fontId="80" fillId="10" borderId="1" xfId="0" applyFont="1" applyFill="1" applyBorder="1" applyProtection="1"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81" fillId="4" borderId="1" xfId="0" applyFont="1" applyFill="1" applyBorder="1" applyProtection="1">
      <protection hidden="1"/>
    </xf>
    <xf numFmtId="0" fontId="69" fillId="3" borderId="39" xfId="0" applyFont="1" applyFill="1" applyBorder="1" applyAlignment="1" applyProtection="1">
      <alignment horizontal="center" vertical="center" wrapText="1"/>
      <protection hidden="1"/>
    </xf>
    <xf numFmtId="0" fontId="69" fillId="3" borderId="39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55" fillId="0" borderId="1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protection hidden="1"/>
    </xf>
    <xf numFmtId="14" fontId="1" fillId="2" borderId="0" xfId="0" applyNumberFormat="1" applyFont="1" applyFill="1" applyBorder="1" applyAlignment="1" applyProtection="1">
      <alignment horizontal="left" vertical="center"/>
      <protection hidden="1"/>
    </xf>
    <xf numFmtId="14" fontId="0" fillId="2" borderId="0" xfId="0" applyNumberFormat="1" applyFont="1" applyFill="1" applyBorder="1" applyAlignment="1" applyProtection="1">
      <alignment horizontal="left" vertical="center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59" fillId="0" borderId="0" xfId="0" applyFont="1" applyBorder="1" applyProtection="1">
      <protection hidden="1"/>
    </xf>
    <xf numFmtId="0" fontId="11" fillId="2" borderId="3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right" vertical="center"/>
      <protection hidden="1"/>
    </xf>
    <xf numFmtId="1" fontId="49" fillId="0" borderId="1" xfId="0" applyNumberFormat="1" applyFont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83" fillId="3" borderId="2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 hidden="1"/>
    </xf>
    <xf numFmtId="0" fontId="3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82" fillId="0" borderId="1" xfId="0" applyFont="1" applyBorder="1" applyAlignment="1" applyProtection="1">
      <alignment horizontal="left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87" fillId="0" borderId="28" xfId="0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 wrapText="1"/>
      <protection hidden="1"/>
    </xf>
    <xf numFmtId="0" fontId="87" fillId="0" borderId="1" xfId="0" applyFont="1" applyBorder="1" applyAlignment="1" applyProtection="1">
      <alignment horizontal="center" vertical="center" wrapText="1"/>
      <protection hidden="1"/>
    </xf>
    <xf numFmtId="0" fontId="49" fillId="0" borderId="1" xfId="0" applyNumberFormat="1" applyFont="1" applyBorder="1" applyAlignment="1" applyProtection="1">
      <alignment horizontal="center" vertical="center"/>
      <protection hidden="1"/>
    </xf>
    <xf numFmtId="166" fontId="50" fillId="0" borderId="1" xfId="0" applyNumberFormat="1" applyFont="1" applyBorder="1" applyAlignment="1" applyProtection="1">
      <alignment horizontal="center" vertical="center"/>
      <protection locked="0" hidden="1"/>
    </xf>
    <xf numFmtId="166" fontId="50" fillId="2" borderId="1" xfId="0" applyNumberFormat="1" applyFont="1" applyFill="1" applyBorder="1" applyAlignment="1" applyProtection="1">
      <alignment horizontal="center" vertical="center"/>
      <protection hidden="1"/>
    </xf>
    <xf numFmtId="0" fontId="49" fillId="0" borderId="1" xfId="0" applyFont="1" applyBorder="1" applyAlignment="1" applyProtection="1">
      <alignment horizontal="center" vertical="center"/>
      <protection locked="0" hidden="1"/>
    </xf>
    <xf numFmtId="0" fontId="79" fillId="0" borderId="1" xfId="0" applyFont="1" applyBorder="1" applyAlignment="1" applyProtection="1">
      <alignment horizontal="center" vertical="center"/>
      <protection hidden="1"/>
    </xf>
    <xf numFmtId="0" fontId="69" fillId="3" borderId="39" xfId="0" applyFont="1" applyFill="1" applyBorder="1" applyAlignment="1" applyProtection="1">
      <alignment horizontal="center" vertical="center" wrapText="1"/>
      <protection hidden="1"/>
    </xf>
    <xf numFmtId="0" fontId="69" fillId="3" borderId="39" xfId="0" applyFont="1" applyFill="1" applyBorder="1" applyAlignment="1" applyProtection="1">
      <alignment horizontal="center" vertical="center"/>
      <protection hidden="1"/>
    </xf>
    <xf numFmtId="0" fontId="76" fillId="3" borderId="39" xfId="0" applyFont="1" applyFill="1" applyBorder="1" applyAlignment="1" applyProtection="1">
      <alignment horizontal="center" vertical="center"/>
      <protection hidden="1"/>
    </xf>
    <xf numFmtId="0" fontId="70" fillId="6" borderId="0" xfId="0" applyFont="1" applyFill="1" applyBorder="1" applyAlignment="1" applyProtection="1">
      <alignment horizontal="center" vertical="center"/>
      <protection hidden="1"/>
    </xf>
    <xf numFmtId="0" fontId="69" fillId="3" borderId="36" xfId="0" applyFont="1" applyFill="1" applyBorder="1" applyAlignment="1" applyProtection="1">
      <alignment horizontal="center" vertical="center" wrapText="1"/>
      <protection hidden="1"/>
    </xf>
    <xf numFmtId="0" fontId="69" fillId="3" borderId="42" xfId="0" applyFont="1" applyFill="1" applyBorder="1" applyAlignment="1" applyProtection="1">
      <alignment horizontal="center" vertical="center" wrapText="1"/>
      <protection hidden="1"/>
    </xf>
    <xf numFmtId="0" fontId="69" fillId="3" borderId="40" xfId="0" applyFont="1" applyFill="1" applyBorder="1" applyAlignment="1" applyProtection="1">
      <alignment horizontal="center" vertical="center" wrapText="1"/>
      <protection hidden="1"/>
    </xf>
    <xf numFmtId="0" fontId="69" fillId="3" borderId="41" xfId="0" applyFont="1" applyFill="1" applyBorder="1" applyAlignment="1" applyProtection="1">
      <alignment horizontal="center" vertical="center" wrapText="1"/>
      <protection hidden="1"/>
    </xf>
    <xf numFmtId="0" fontId="19" fillId="3" borderId="36" xfId="0" applyFont="1" applyFill="1" applyBorder="1" applyAlignment="1" applyProtection="1">
      <alignment horizontal="center" vertical="center" wrapText="1"/>
      <protection hidden="1"/>
    </xf>
    <xf numFmtId="0" fontId="19" fillId="3" borderId="42" xfId="0" applyFont="1" applyFill="1" applyBorder="1" applyAlignment="1" applyProtection="1">
      <alignment horizontal="center" vertical="center" wrapText="1"/>
      <protection hidden="1"/>
    </xf>
    <xf numFmtId="0" fontId="77" fillId="5" borderId="34" xfId="0" applyFont="1" applyFill="1" applyBorder="1" applyAlignment="1" applyProtection="1">
      <alignment horizontal="center" vertical="center" wrapText="1"/>
      <protection hidden="1"/>
    </xf>
    <xf numFmtId="0" fontId="69" fillId="3" borderId="36" xfId="0" applyFont="1" applyFill="1" applyBorder="1" applyAlignment="1" applyProtection="1">
      <alignment horizontal="center" vertical="center"/>
      <protection hidden="1"/>
    </xf>
    <xf numFmtId="0" fontId="69" fillId="3" borderId="42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right" vertical="center"/>
      <protection hidden="1"/>
    </xf>
    <xf numFmtId="0" fontId="6" fillId="3" borderId="10" xfId="0" applyFont="1" applyFill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57" fillId="3" borderId="0" xfId="0" applyFont="1" applyFill="1" applyBorder="1" applyAlignment="1" applyProtection="1">
      <alignment horizontal="right" vertical="center"/>
      <protection hidden="1"/>
    </xf>
    <xf numFmtId="0" fontId="47" fillId="0" borderId="5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85" fillId="2" borderId="18" xfId="1" applyFont="1" applyFill="1" applyBorder="1" applyAlignment="1" applyProtection="1">
      <alignment horizontal="center" vertical="center"/>
      <protection hidden="1"/>
    </xf>
    <xf numFmtId="0" fontId="85" fillId="2" borderId="0" xfId="1" applyFont="1" applyFill="1" applyBorder="1" applyAlignment="1" applyProtection="1">
      <alignment horizontal="center" vertical="center"/>
      <protection hidden="1"/>
    </xf>
    <xf numFmtId="0" fontId="85" fillId="2" borderId="19" xfId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2" borderId="15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7" fillId="2" borderId="18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/>
      <protection hidden="1"/>
    </xf>
    <xf numFmtId="0" fontId="16" fillId="2" borderId="18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19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0" fillId="9" borderId="9" xfId="0" applyFont="1" applyFill="1" applyBorder="1" applyAlignment="1" applyProtection="1">
      <alignment horizontal="left" vertical="top" wrapText="1"/>
      <protection hidden="1"/>
    </xf>
    <xf numFmtId="0" fontId="10" fillId="9" borderId="10" xfId="0" applyFont="1" applyFill="1" applyBorder="1" applyAlignment="1" applyProtection="1">
      <alignment horizontal="left" vertical="top" wrapText="1"/>
      <protection hidden="1"/>
    </xf>
    <xf numFmtId="0" fontId="10" fillId="9" borderId="21" xfId="0" applyFont="1" applyFill="1" applyBorder="1" applyAlignment="1" applyProtection="1">
      <alignment horizontal="left" vertical="top" wrapText="1"/>
      <protection hidden="1"/>
    </xf>
    <xf numFmtId="0" fontId="10" fillId="9" borderId="13" xfId="0" applyFont="1" applyFill="1" applyBorder="1" applyAlignment="1" applyProtection="1">
      <alignment horizontal="left" vertical="top" wrapText="1"/>
      <protection hidden="1"/>
    </xf>
    <xf numFmtId="0" fontId="10" fillId="9" borderId="0" xfId="0" applyFont="1" applyFill="1" applyBorder="1" applyAlignment="1" applyProtection="1">
      <alignment horizontal="left" vertical="top" wrapText="1"/>
      <protection hidden="1"/>
    </xf>
    <xf numFmtId="0" fontId="10" fillId="9" borderId="14" xfId="0" applyFont="1" applyFill="1" applyBorder="1" applyAlignment="1" applyProtection="1">
      <alignment horizontal="left" vertical="top" wrapText="1"/>
      <protection hidden="1"/>
    </xf>
    <xf numFmtId="0" fontId="10" fillId="9" borderId="22" xfId="0" applyFont="1" applyFill="1" applyBorder="1" applyAlignment="1" applyProtection="1">
      <alignment horizontal="left" vertical="top" wrapText="1"/>
      <protection hidden="1"/>
    </xf>
    <xf numFmtId="0" fontId="10" fillId="9" borderId="20" xfId="0" applyFont="1" applyFill="1" applyBorder="1" applyAlignment="1" applyProtection="1">
      <alignment horizontal="left" vertical="top" wrapText="1"/>
      <protection hidden="1"/>
    </xf>
    <xf numFmtId="0" fontId="10" fillId="9" borderId="23" xfId="0" applyFont="1" applyFill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0" fontId="68" fillId="2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65" fillId="0" borderId="8" xfId="0" applyFont="1" applyBorder="1" applyAlignment="1" applyProtection="1">
      <alignment horizontal="right" vertical="center"/>
      <protection hidden="1"/>
    </xf>
    <xf numFmtId="0" fontId="66" fillId="0" borderId="8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49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left"/>
      <protection hidden="1"/>
    </xf>
    <xf numFmtId="0" fontId="67" fillId="0" borderId="0" xfId="0" applyFont="1" applyAlignment="1" applyProtection="1">
      <alignment horizontal="center"/>
      <protection locked="0" hidden="1"/>
    </xf>
    <xf numFmtId="0" fontId="49" fillId="0" borderId="0" xfId="0" applyFont="1" applyAlignment="1" applyProtection="1">
      <alignment horizontal="center" wrapText="1"/>
      <protection locked="0" hidden="1"/>
    </xf>
    <xf numFmtId="0" fontId="59" fillId="0" borderId="0" xfId="0" applyFont="1" applyAlignment="1" applyProtection="1">
      <alignment horizontal="left" vertic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4" fontId="4" fillId="0" borderId="0" xfId="0" applyNumberFormat="1" applyFont="1" applyBorder="1" applyAlignment="1" applyProtection="1">
      <alignment horizontal="left"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67" fillId="0" borderId="0" xfId="0" applyFont="1" applyBorder="1" applyAlignment="1" applyProtection="1">
      <alignment horizontal="left" vertical="center" wrapText="1"/>
      <protection locked="0"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left" vertical="center" wrapText="1"/>
      <protection hidden="1"/>
    </xf>
    <xf numFmtId="0" fontId="58" fillId="0" borderId="14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center" vertical="top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vertical="center"/>
      <protection locked="0"/>
    </xf>
    <xf numFmtId="0" fontId="82" fillId="0" borderId="1" xfId="0" applyFont="1" applyBorder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88" fillId="0" borderId="0" xfId="0" applyFont="1" applyAlignment="1" applyProtection="1">
      <alignment horizontal="center" vertical="center" wrapText="1"/>
      <protection locked="0" hidden="1"/>
    </xf>
    <xf numFmtId="0" fontId="41" fillId="0" borderId="0" xfId="0" applyFont="1" applyAlignment="1" applyProtection="1">
      <alignment horizontal="center"/>
      <protection hidden="1"/>
    </xf>
    <xf numFmtId="0" fontId="45" fillId="0" borderId="8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 hidden="1"/>
    </xf>
    <xf numFmtId="0" fontId="47" fillId="0" borderId="2" xfId="0" applyFont="1" applyBorder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37" fillId="0" borderId="24" xfId="0" applyFont="1" applyBorder="1" applyAlignment="1" applyProtection="1">
      <alignment horizontal="center" vertical="center" wrapText="1"/>
      <protection hidden="1"/>
    </xf>
    <xf numFmtId="0" fontId="37" fillId="0" borderId="3" xfId="0" applyFont="1" applyBorder="1" applyAlignment="1" applyProtection="1">
      <alignment horizontal="center" vertical="center" wrapText="1"/>
      <protection hidden="1"/>
    </xf>
    <xf numFmtId="0" fontId="37" fillId="0" borderId="6" xfId="0" applyFont="1" applyBorder="1" applyAlignment="1" applyProtection="1">
      <alignment horizontal="center" vertical="center" wrapText="1"/>
      <protection hidden="1"/>
    </xf>
    <xf numFmtId="0" fontId="37" fillId="0" borderId="7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37" fillId="0" borderId="5" xfId="0" applyFont="1" applyBorder="1" applyAlignment="1" applyProtection="1">
      <alignment horizontal="center" vertical="center" wrapText="1"/>
      <protection hidden="1"/>
    </xf>
    <xf numFmtId="0" fontId="37" fillId="0" borderId="32" xfId="0" applyFont="1" applyBorder="1" applyAlignment="1" applyProtection="1">
      <alignment horizontal="center" vertical="center" wrapText="1"/>
      <protection hidden="1"/>
    </xf>
    <xf numFmtId="0" fontId="37" fillId="0" borderId="2" xfId="0" applyFont="1" applyBorder="1" applyAlignment="1" applyProtection="1">
      <alignment horizontal="center" vertical="center" wrapText="1"/>
      <protection hidden="1"/>
    </xf>
    <xf numFmtId="14" fontId="82" fillId="0" borderId="4" xfId="0" applyNumberFormat="1" applyFont="1" applyBorder="1" applyAlignment="1" applyProtection="1">
      <alignment horizontal="left" vertical="center"/>
      <protection hidden="1"/>
    </xf>
    <xf numFmtId="14" fontId="82" fillId="0" borderId="32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right" vertical="center"/>
      <protection hidden="1"/>
    </xf>
    <xf numFmtId="0" fontId="19" fillId="2" borderId="29" xfId="0" applyFont="1" applyFill="1" applyBorder="1" applyAlignment="1" applyProtection="1">
      <alignment horizontal="right" vertical="center"/>
      <protection hidden="1"/>
    </xf>
    <xf numFmtId="0" fontId="5" fillId="2" borderId="29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161925</xdr:colOff>
      <xdr:row>0</xdr:row>
      <xdr:rowOff>57150</xdr:rowOff>
    </xdr:from>
    <xdr:to>
      <xdr:col>42</xdr:col>
      <xdr:colOff>419100</xdr:colOff>
      <xdr:row>11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62150" y="57150"/>
          <a:ext cx="2695575" cy="348615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570140</xdr:colOff>
      <xdr:row>21</xdr:row>
      <xdr:rowOff>161926</xdr:rowOff>
    </xdr:from>
    <xdr:to>
      <xdr:col>45</xdr:col>
      <xdr:colOff>167368</xdr:colOff>
      <xdr:row>28</xdr:row>
      <xdr:rowOff>276225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46247" y="6271533"/>
          <a:ext cx="1434192" cy="22097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685799</xdr:colOff>
      <xdr:row>4</xdr:row>
      <xdr:rowOff>114300</xdr:rowOff>
    </xdr:from>
    <xdr:to>
      <xdr:col>5</xdr:col>
      <xdr:colOff>1066799</xdr:colOff>
      <xdr:row>5</xdr:row>
      <xdr:rowOff>200025</xdr:rowOff>
    </xdr:to>
    <xdr:sp macro="" textlink="">
      <xdr:nvSpPr>
        <xdr:cNvPr id="4" name="Rounded Rectangle 3"/>
        <xdr:cNvSpPr/>
      </xdr:nvSpPr>
      <xdr:spPr>
        <a:xfrm>
          <a:off x="4848224" y="1000125"/>
          <a:ext cx="2962275" cy="3810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>
              <a:solidFill>
                <a:srgbClr val="FF0000"/>
              </a:solidFill>
            </a:rPr>
            <a:t>DETAIL EMPLOYEE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lo/Downloads/7th%20Pay%20Programme%20For%20Office%20update%2014-11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Calculation"/>
      <sheetName val="Statement of Fixation"/>
      <sheetName val="Option Form"/>
      <sheetName val="Fiting"/>
      <sheetName val="Pay Slip with 7th Pay"/>
    </sheetNames>
    <sheetDataSet>
      <sheetData sheetId="0">
        <row r="2">
          <cell r="C2" t="str">
            <v>CykWd izkjfEHkd f'k{kk vf/kdkjh ] iapk;r lfefr&amp; lkstr flVh ¼ ikyh ½</v>
          </cell>
        </row>
      </sheetData>
      <sheetData sheetId="1">
        <row r="11">
          <cell r="H11">
            <v>43009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5"/>
  <sheetViews>
    <sheetView tabSelected="1" zoomScale="90" zoomScaleNormal="90" zoomScaleSheetLayoutView="10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J21" sqref="J21"/>
    </sheetView>
  </sheetViews>
  <sheetFormatPr defaultRowHeight="15"/>
  <cols>
    <col min="1" max="1" width="10" style="1" customWidth="1"/>
    <col min="2" max="2" width="35.7109375" style="112" customWidth="1"/>
    <col min="3" max="3" width="24.42578125" style="1" customWidth="1"/>
    <col min="4" max="4" width="42.7109375" style="1" customWidth="1"/>
    <col min="5" max="5" width="19.5703125" style="1" customWidth="1"/>
    <col min="6" max="6" width="18.42578125" style="1" customWidth="1"/>
    <col min="7" max="7" width="12.140625" style="88" customWidth="1"/>
    <col min="8" max="8" width="19.7109375" style="1" customWidth="1"/>
    <col min="9" max="9" width="15.28515625" style="1" customWidth="1"/>
    <col min="10" max="10" width="14.28515625" style="50" customWidth="1"/>
    <col min="11" max="11" width="9.42578125" style="50" customWidth="1"/>
    <col min="12" max="12" width="17.7109375" style="1" customWidth="1"/>
    <col min="13" max="14" width="16.42578125" style="1" customWidth="1"/>
    <col min="15" max="15" width="18.28515625" style="1" customWidth="1"/>
    <col min="16" max="16" width="13.140625" style="1" customWidth="1"/>
    <col min="17" max="17" width="10.5703125" style="1" customWidth="1"/>
    <col min="18" max="18" width="13.7109375" style="1" customWidth="1"/>
    <col min="19" max="19" width="14.28515625" style="1" customWidth="1"/>
    <col min="20" max="20" width="14" style="1" customWidth="1"/>
    <col min="21" max="21" width="13.5703125" style="1" customWidth="1"/>
    <col min="22" max="22" width="12.85546875" style="1" customWidth="1"/>
    <col min="23" max="23" width="11" style="1" customWidth="1"/>
    <col min="24" max="24" width="16.42578125" style="1" customWidth="1"/>
    <col min="25" max="25" width="12" style="50" customWidth="1"/>
    <col min="26" max="26" width="10" style="1" customWidth="1"/>
    <col min="27" max="27" width="10.28515625" style="1" customWidth="1"/>
    <col min="28" max="28" width="9.7109375" style="1" customWidth="1"/>
    <col min="29" max="29" width="13.85546875" style="1" customWidth="1"/>
    <col min="30" max="30" width="13.5703125" style="1" customWidth="1"/>
    <col min="31" max="31" width="14.7109375" style="1" customWidth="1"/>
    <col min="32" max="32" width="18.140625" style="50" customWidth="1"/>
    <col min="33" max="34" width="18.5703125" style="1" customWidth="1"/>
    <col min="35" max="35" width="17.85546875" style="1" customWidth="1"/>
    <col min="36" max="36" width="11.42578125" style="1" customWidth="1"/>
    <col min="37" max="37" width="17.28515625" style="1" customWidth="1"/>
    <col min="38" max="48" width="9.140625" style="1"/>
    <col min="49" max="49" width="12.28515625" style="1" customWidth="1"/>
    <col min="50" max="50" width="9" style="1" customWidth="1"/>
    <col min="51" max="51" width="9.140625" style="1" hidden="1" customWidth="1"/>
    <col min="52" max="52" width="9.85546875" style="1" hidden="1" customWidth="1"/>
    <col min="53" max="55" width="9.140625" style="50" hidden="1" customWidth="1"/>
    <col min="56" max="100" width="9.140625" style="1" hidden="1" customWidth="1"/>
    <col min="101" max="101" width="10" style="1" hidden="1" customWidth="1"/>
    <col min="102" max="103" width="9.140625" style="1" hidden="1" customWidth="1"/>
    <col min="104" max="104" width="10.42578125" style="1" hidden="1" customWidth="1"/>
    <col min="105" max="106" width="9.140625" style="1" hidden="1" customWidth="1"/>
    <col min="107" max="107" width="10.140625" style="1" hidden="1" customWidth="1"/>
    <col min="108" max="109" width="9.140625" style="1" hidden="1" customWidth="1"/>
    <col min="110" max="110" width="11.5703125" style="1" hidden="1" customWidth="1"/>
    <col min="111" max="213" width="9.140625" style="1" hidden="1" customWidth="1"/>
    <col min="214" max="216" width="9.140625" style="50" hidden="1" customWidth="1"/>
    <col min="217" max="218" width="9.140625" style="1" hidden="1" customWidth="1"/>
    <col min="219" max="221" width="0" style="1" hidden="1" customWidth="1"/>
    <col min="222" max="16384" width="9.140625" style="1"/>
  </cols>
  <sheetData>
    <row r="1" spans="1:216" ht="23.25" customHeight="1">
      <c r="A1" s="226" t="s">
        <v>21</v>
      </c>
      <c r="B1" s="227"/>
      <c r="C1" s="228" t="s">
        <v>182</v>
      </c>
      <c r="D1" s="228"/>
      <c r="E1" s="228"/>
      <c r="F1" s="228"/>
      <c r="G1" s="228"/>
      <c r="H1" s="229"/>
      <c r="I1" s="3"/>
      <c r="J1" s="99"/>
      <c r="K1" s="99"/>
      <c r="L1" s="86"/>
      <c r="M1" s="86"/>
      <c r="N1" s="86"/>
      <c r="O1" s="86"/>
      <c r="P1" s="86"/>
      <c r="Q1" s="86"/>
      <c r="R1" s="86"/>
      <c r="S1" s="86"/>
      <c r="T1" s="3"/>
      <c r="U1" s="3"/>
      <c r="V1" s="3"/>
      <c r="W1" s="3"/>
      <c r="X1" s="3"/>
      <c r="Y1" s="99"/>
      <c r="Z1" s="3"/>
      <c r="AA1" s="3"/>
      <c r="AB1" s="3"/>
      <c r="AC1" s="3"/>
      <c r="AD1" s="3"/>
      <c r="AE1" s="3"/>
      <c r="AF1" s="99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Z1" s="1" t="s">
        <v>12</v>
      </c>
      <c r="BA1" s="50" t="str">
        <f>J9</f>
        <v>5400A</v>
      </c>
      <c r="EF1" s="170"/>
      <c r="EG1" s="170"/>
      <c r="EH1" s="170"/>
    </row>
    <row r="2" spans="1:216" ht="23.25" customHeight="1">
      <c r="A2" s="236" t="s">
        <v>261</v>
      </c>
      <c r="B2" s="236"/>
      <c r="C2" s="237" t="s">
        <v>262</v>
      </c>
      <c r="D2" s="237"/>
      <c r="E2" s="202"/>
      <c r="F2" s="202"/>
      <c r="G2" s="202"/>
      <c r="H2" s="203"/>
      <c r="I2" s="3"/>
      <c r="J2" s="99"/>
      <c r="K2" s="99"/>
      <c r="L2" s="86"/>
      <c r="M2" s="86"/>
      <c r="N2" s="86"/>
      <c r="O2" s="86"/>
      <c r="P2" s="86"/>
      <c r="Q2" s="86"/>
      <c r="R2" s="86"/>
      <c r="S2" s="86"/>
      <c r="T2" s="3"/>
      <c r="U2" s="3"/>
      <c r="V2" s="3"/>
      <c r="W2" s="3"/>
      <c r="X2" s="3"/>
      <c r="Y2" s="99"/>
      <c r="Z2" s="3"/>
      <c r="AA2" s="3"/>
      <c r="AB2" s="3"/>
      <c r="AC2" s="3"/>
      <c r="AD2" s="3"/>
      <c r="AE2" s="3"/>
      <c r="AF2" s="99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EF2" s="170"/>
      <c r="EG2" s="170"/>
      <c r="EH2" s="170"/>
    </row>
    <row r="3" spans="1:216" ht="23.25" customHeight="1">
      <c r="A3" s="230" t="s">
        <v>196</v>
      </c>
      <c r="B3" s="230"/>
      <c r="C3" s="231" t="s">
        <v>226</v>
      </c>
      <c r="D3" s="231"/>
      <c r="E3" s="231"/>
      <c r="F3" s="231"/>
      <c r="G3" s="231"/>
      <c r="H3" s="232"/>
      <c r="I3" s="3"/>
      <c r="J3" s="99"/>
      <c r="K3" s="99"/>
      <c r="L3" s="86"/>
      <c r="M3" s="86"/>
      <c r="N3" s="86"/>
      <c r="O3" s="86"/>
      <c r="P3" s="86"/>
      <c r="Q3" s="86"/>
      <c r="R3" s="86"/>
      <c r="S3" s="86"/>
      <c r="T3" s="3"/>
      <c r="U3" s="3"/>
      <c r="V3" s="3"/>
      <c r="W3" s="3"/>
      <c r="X3" s="3"/>
      <c r="Y3" s="99"/>
      <c r="Z3" s="3"/>
      <c r="AA3" s="3"/>
      <c r="AB3" s="3"/>
      <c r="AC3" s="3"/>
      <c r="AD3" s="3"/>
      <c r="AE3" s="3"/>
      <c r="AF3" s="99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Z3" s="1" t="s">
        <v>23</v>
      </c>
      <c r="BA3" s="50">
        <v>1700</v>
      </c>
      <c r="BB3" s="50">
        <v>2</v>
      </c>
      <c r="BC3" s="50" t="s">
        <v>64</v>
      </c>
      <c r="BL3" s="212">
        <v>1</v>
      </c>
      <c r="BM3" s="212"/>
      <c r="BN3" s="212"/>
      <c r="BO3" s="212">
        <v>2</v>
      </c>
      <c r="BP3" s="212"/>
      <c r="BQ3" s="212"/>
      <c r="BR3" s="212">
        <v>3</v>
      </c>
      <c r="BS3" s="212"/>
      <c r="BT3" s="212"/>
      <c r="BU3" s="212">
        <v>4</v>
      </c>
      <c r="BV3" s="212"/>
      <c r="BW3" s="212"/>
      <c r="BX3" s="212">
        <v>5</v>
      </c>
      <c r="BY3" s="212"/>
      <c r="BZ3" s="212"/>
      <c r="CA3" s="212">
        <v>6</v>
      </c>
      <c r="CB3" s="212"/>
      <c r="CC3" s="212"/>
      <c r="CD3" s="212">
        <v>7</v>
      </c>
      <c r="CE3" s="212"/>
      <c r="CF3" s="212"/>
      <c r="CG3" s="212">
        <v>8</v>
      </c>
      <c r="CH3" s="212"/>
      <c r="CI3" s="212"/>
      <c r="CJ3" s="212">
        <v>9</v>
      </c>
      <c r="CK3" s="212"/>
      <c r="CL3" s="212"/>
      <c r="CM3" s="212">
        <v>10</v>
      </c>
      <c r="CN3" s="212"/>
      <c r="CO3" s="212"/>
      <c r="CP3" s="212">
        <v>11</v>
      </c>
      <c r="CQ3" s="212"/>
      <c r="CR3" s="212"/>
      <c r="CS3" s="212">
        <v>12</v>
      </c>
      <c r="CT3" s="212"/>
      <c r="CU3" s="212"/>
      <c r="CV3" s="212">
        <v>13</v>
      </c>
      <c r="CW3" s="212"/>
      <c r="CX3" s="212"/>
      <c r="CY3" s="212">
        <v>14</v>
      </c>
      <c r="CZ3" s="212"/>
      <c r="DA3" s="212"/>
      <c r="DB3" s="212">
        <v>15</v>
      </c>
      <c r="DC3" s="212"/>
      <c r="DD3" s="212"/>
      <c r="DE3" s="212">
        <v>16</v>
      </c>
      <c r="DF3" s="212"/>
      <c r="DG3" s="212"/>
      <c r="DH3" s="212">
        <v>17</v>
      </c>
      <c r="DI3" s="212"/>
      <c r="DJ3" s="212"/>
      <c r="DK3" s="212">
        <v>18</v>
      </c>
      <c r="DL3" s="212"/>
      <c r="DM3" s="212"/>
      <c r="DN3" s="212">
        <v>19</v>
      </c>
      <c r="DO3" s="212"/>
      <c r="DP3" s="212"/>
      <c r="DQ3" s="212">
        <v>20</v>
      </c>
      <c r="DR3" s="212"/>
      <c r="DS3" s="212"/>
      <c r="DT3" s="212">
        <v>21</v>
      </c>
      <c r="DU3" s="212"/>
      <c r="DV3" s="212"/>
      <c r="DW3" s="212">
        <v>22</v>
      </c>
      <c r="DX3" s="212"/>
      <c r="DY3" s="212"/>
      <c r="DZ3" s="212">
        <v>23</v>
      </c>
      <c r="EA3" s="212"/>
      <c r="EB3" s="212"/>
      <c r="EC3" s="212">
        <v>24</v>
      </c>
      <c r="ED3" s="212"/>
      <c r="EE3" s="212"/>
      <c r="EF3" s="212">
        <v>25</v>
      </c>
      <c r="EG3" s="212"/>
      <c r="EH3" s="212"/>
      <c r="EI3" s="212">
        <v>26</v>
      </c>
      <c r="EJ3" s="212"/>
      <c r="EK3" s="212"/>
      <c r="EL3" s="212">
        <v>27</v>
      </c>
      <c r="EM3" s="212"/>
      <c r="EN3" s="212"/>
      <c r="EO3" s="212">
        <v>28</v>
      </c>
      <c r="EP3" s="212"/>
      <c r="EQ3" s="212"/>
      <c r="ER3" s="212">
        <v>29</v>
      </c>
      <c r="ES3" s="212"/>
      <c r="ET3" s="212"/>
      <c r="EU3" s="212">
        <v>30</v>
      </c>
      <c r="EV3" s="212"/>
      <c r="EW3" s="212"/>
      <c r="EX3" s="212">
        <v>31</v>
      </c>
      <c r="EY3" s="212"/>
      <c r="EZ3" s="212"/>
      <c r="FA3" s="212">
        <v>32</v>
      </c>
      <c r="FB3" s="212"/>
      <c r="FC3" s="212"/>
      <c r="FD3" s="212">
        <v>33</v>
      </c>
      <c r="FE3" s="212"/>
      <c r="FF3" s="212"/>
      <c r="FG3" s="212">
        <v>34</v>
      </c>
      <c r="FH3" s="212"/>
      <c r="FI3" s="212"/>
      <c r="FJ3" s="212">
        <v>35</v>
      </c>
      <c r="FK3" s="212"/>
      <c r="FL3" s="212"/>
      <c r="FM3" s="212">
        <v>36</v>
      </c>
      <c r="FN3" s="212"/>
      <c r="FO3" s="212"/>
      <c r="FP3" s="212">
        <v>37</v>
      </c>
      <c r="FQ3" s="212"/>
      <c r="FR3" s="212"/>
      <c r="FS3" s="212">
        <v>38</v>
      </c>
      <c r="FT3" s="212"/>
      <c r="FU3" s="212"/>
      <c r="FV3" s="212">
        <v>39</v>
      </c>
      <c r="FW3" s="212"/>
      <c r="FX3" s="212"/>
      <c r="FY3" s="169"/>
      <c r="FZ3" s="169"/>
      <c r="GA3" s="169"/>
      <c r="GE3" s="1" t="str">
        <f>J9</f>
        <v>5400A</v>
      </c>
      <c r="GG3" s="5"/>
      <c r="GH3" s="242" t="s">
        <v>55</v>
      </c>
      <c r="GI3" s="242"/>
      <c r="GJ3" s="6"/>
      <c r="GK3" s="28">
        <v>1700</v>
      </c>
      <c r="GL3" s="28">
        <v>1750</v>
      </c>
      <c r="GM3" s="10">
        <v>1900</v>
      </c>
      <c r="GN3" s="11">
        <v>2000</v>
      </c>
      <c r="GO3" s="39" t="s">
        <v>84</v>
      </c>
      <c r="GP3" s="39" t="s">
        <v>85</v>
      </c>
      <c r="GQ3" s="39" t="s">
        <v>86</v>
      </c>
      <c r="GR3" s="40" t="s">
        <v>87</v>
      </c>
      <c r="GS3" s="40" t="s">
        <v>88</v>
      </c>
      <c r="GT3" s="38" t="s">
        <v>90</v>
      </c>
      <c r="GU3" s="25">
        <v>6000</v>
      </c>
      <c r="GV3" s="11">
        <v>6600</v>
      </c>
      <c r="GW3" s="11">
        <v>6800</v>
      </c>
      <c r="GX3" s="11">
        <v>7200</v>
      </c>
      <c r="GY3" s="25">
        <v>7600</v>
      </c>
      <c r="GZ3" s="25">
        <v>8200</v>
      </c>
      <c r="HA3" s="11">
        <v>8700</v>
      </c>
      <c r="HB3" s="11">
        <v>8900</v>
      </c>
      <c r="HC3" s="11">
        <v>9500</v>
      </c>
      <c r="HD3" s="12">
        <v>10000</v>
      </c>
    </row>
    <row r="4" spans="1:216" ht="23.25" customHeight="1">
      <c r="A4" s="233" t="s">
        <v>197</v>
      </c>
      <c r="B4" s="230"/>
      <c r="C4" s="234" t="s">
        <v>225</v>
      </c>
      <c r="D4" s="231"/>
      <c r="E4" s="195" t="s">
        <v>239</v>
      </c>
      <c r="F4" s="235" t="s">
        <v>181</v>
      </c>
      <c r="G4" s="235"/>
      <c r="H4" s="235"/>
      <c r="I4" s="3"/>
      <c r="J4" s="99"/>
      <c r="K4" s="99"/>
      <c r="L4" s="86"/>
      <c r="M4" s="86"/>
      <c r="N4" s="86"/>
      <c r="O4" s="86"/>
      <c r="P4" s="86"/>
      <c r="Q4" s="86"/>
      <c r="R4" s="86"/>
      <c r="S4" s="86"/>
      <c r="T4" s="3"/>
      <c r="U4" s="3"/>
      <c r="V4" s="3"/>
      <c r="W4" s="3"/>
      <c r="X4" s="3"/>
      <c r="Y4" s="99"/>
      <c r="Z4" s="3"/>
      <c r="AA4" s="3"/>
      <c r="AB4" s="3"/>
      <c r="AC4" s="3"/>
      <c r="AD4" s="3"/>
      <c r="AE4" s="3"/>
      <c r="AF4" s="99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BA4" s="50">
        <v>1750</v>
      </c>
      <c r="BB4" s="50">
        <v>3</v>
      </c>
      <c r="BC4" s="50" t="s">
        <v>65</v>
      </c>
      <c r="BL4" s="167" t="str">
        <f>J9</f>
        <v>5400A</v>
      </c>
      <c r="BM4" s="168">
        <f>N9</f>
        <v>66255</v>
      </c>
      <c r="BN4" s="164"/>
      <c r="BO4" s="167">
        <f>J10</f>
        <v>4800</v>
      </c>
      <c r="BP4" s="168">
        <f>N10</f>
        <v>54921</v>
      </c>
      <c r="BQ4" s="164"/>
      <c r="BR4" s="167">
        <f>J11</f>
        <v>3600</v>
      </c>
      <c r="BS4" s="168">
        <f>N11</f>
        <v>36263</v>
      </c>
      <c r="BT4" s="164"/>
      <c r="BU4" s="167">
        <f>J12</f>
        <v>3600</v>
      </c>
      <c r="BV4" s="168">
        <f>N12</f>
        <v>35183</v>
      </c>
      <c r="BW4" s="164"/>
      <c r="BX4" s="167">
        <f>J13</f>
        <v>3600</v>
      </c>
      <c r="BY4" s="168">
        <f>N13</f>
        <v>36263</v>
      </c>
      <c r="BZ4" s="164"/>
      <c r="CA4" s="167">
        <f>J14</f>
        <v>3600</v>
      </c>
      <c r="CB4" s="168">
        <f>N14</f>
        <v>36263</v>
      </c>
      <c r="CC4" s="164"/>
      <c r="CD4" s="167">
        <f>J15</f>
        <v>4800</v>
      </c>
      <c r="CE4" s="168">
        <f>N15</f>
        <v>56360</v>
      </c>
      <c r="CF4" s="164"/>
      <c r="CG4" s="167">
        <f>J16</f>
        <v>4200</v>
      </c>
      <c r="CH4" s="168">
        <f>N16</f>
        <v>41557</v>
      </c>
      <c r="CI4" s="164"/>
      <c r="CJ4" s="167">
        <f>J17</f>
        <v>3600</v>
      </c>
      <c r="CK4" s="168">
        <f>N17</f>
        <v>35183</v>
      </c>
      <c r="CL4" s="164"/>
      <c r="CM4" s="167">
        <f>J18</f>
        <v>3600</v>
      </c>
      <c r="CN4" s="168">
        <f>N18</f>
        <v>36263</v>
      </c>
      <c r="CO4" s="164"/>
      <c r="CP4" s="167">
        <f>J19</f>
        <v>4800</v>
      </c>
      <c r="CQ4" s="168">
        <f>N19</f>
        <v>56309</v>
      </c>
      <c r="CR4" s="164"/>
      <c r="CS4" s="167">
        <f>J20</f>
        <v>4200</v>
      </c>
      <c r="CT4" s="168">
        <f>N20</f>
        <v>56643</v>
      </c>
      <c r="CU4" s="164"/>
      <c r="CV4" s="167">
        <f>J21</f>
        <v>0</v>
      </c>
      <c r="CW4" s="168" t="str">
        <f>N21</f>
        <v/>
      </c>
      <c r="CX4" s="164"/>
      <c r="CY4" s="167">
        <f>J22</f>
        <v>0</v>
      </c>
      <c r="CZ4" s="168" t="str">
        <f>N22</f>
        <v/>
      </c>
      <c r="DA4" s="164"/>
      <c r="DB4" s="167">
        <f>J23</f>
        <v>0</v>
      </c>
      <c r="DC4" s="168" t="str">
        <f>N23</f>
        <v/>
      </c>
      <c r="DD4" s="164"/>
      <c r="DE4" s="167">
        <f>J24</f>
        <v>0</v>
      </c>
      <c r="DF4" s="168" t="str">
        <f>N24</f>
        <v/>
      </c>
      <c r="DG4" s="164"/>
      <c r="DH4" s="167">
        <f>J25</f>
        <v>0</v>
      </c>
      <c r="DI4" s="168" t="str">
        <f>N25</f>
        <v/>
      </c>
      <c r="DJ4" s="164"/>
      <c r="DK4" s="167">
        <f>J26</f>
        <v>0</v>
      </c>
      <c r="DL4" s="168" t="str">
        <f>N26</f>
        <v/>
      </c>
      <c r="DM4" s="164"/>
      <c r="DN4" s="167">
        <f>J27</f>
        <v>0</v>
      </c>
      <c r="DO4" s="168" t="str">
        <f>N27</f>
        <v/>
      </c>
      <c r="DP4" s="164"/>
      <c r="DQ4" s="167">
        <f>J28</f>
        <v>0</v>
      </c>
      <c r="DR4" s="168" t="str">
        <f>N28</f>
        <v/>
      </c>
      <c r="DS4" s="164"/>
      <c r="DT4" s="167">
        <f>J29</f>
        <v>0</v>
      </c>
      <c r="DU4" s="168" t="str">
        <f>N29</f>
        <v/>
      </c>
      <c r="DV4" s="164"/>
      <c r="DW4" s="167">
        <f>J30</f>
        <v>0</v>
      </c>
      <c r="DX4" s="168" t="str">
        <f>N30</f>
        <v/>
      </c>
      <c r="DY4" s="164"/>
      <c r="DZ4" s="167">
        <f>J31</f>
        <v>0</v>
      </c>
      <c r="EA4" s="168" t="str">
        <f>N31</f>
        <v/>
      </c>
      <c r="EB4" s="164"/>
      <c r="EC4" s="167">
        <f>J32</f>
        <v>0</v>
      </c>
      <c r="ED4" s="168" t="str">
        <f>N32</f>
        <v/>
      </c>
      <c r="EE4" s="164"/>
      <c r="EF4" s="167">
        <f>J33</f>
        <v>0</v>
      </c>
      <c r="EG4" s="168" t="str">
        <f>N33</f>
        <v/>
      </c>
      <c r="EH4" s="164"/>
      <c r="EI4" s="167">
        <f>BM16</f>
        <v>0</v>
      </c>
      <c r="EJ4" s="168">
        <f>BQ16</f>
        <v>59500</v>
      </c>
      <c r="EK4" s="164"/>
      <c r="EL4" s="167">
        <f>BP16</f>
        <v>0</v>
      </c>
      <c r="EM4" s="168">
        <f>BT16</f>
        <v>45300</v>
      </c>
      <c r="EN4" s="164"/>
      <c r="EO4" s="167">
        <f>BS16</f>
        <v>0</v>
      </c>
      <c r="EP4" s="168">
        <f>BW16</f>
        <v>45300</v>
      </c>
      <c r="EQ4" s="164"/>
      <c r="ER4" s="167">
        <f>BV16</f>
        <v>0</v>
      </c>
      <c r="ES4" s="168">
        <f>BZ16</f>
        <v>45300</v>
      </c>
      <c r="ET4" s="164"/>
      <c r="EU4" s="167">
        <f>BY16</f>
        <v>0</v>
      </c>
      <c r="EV4" s="168">
        <f>CC16</f>
        <v>45300</v>
      </c>
      <c r="EW4" s="164"/>
      <c r="EX4" s="167">
        <f>CB16</f>
        <v>0</v>
      </c>
      <c r="EY4" s="168">
        <f>CF16</f>
        <v>59500</v>
      </c>
      <c r="EZ4" s="164"/>
      <c r="FA4" s="167">
        <f>CE16</f>
        <v>0</v>
      </c>
      <c r="FB4" s="168">
        <f>CI16</f>
        <v>50800</v>
      </c>
      <c r="FC4" s="164"/>
      <c r="FD4" s="167">
        <f>CH16</f>
        <v>0</v>
      </c>
      <c r="FE4" s="168">
        <f>CL16</f>
        <v>45300</v>
      </c>
      <c r="FF4" s="164"/>
      <c r="FG4" s="167">
        <f>CK16</f>
        <v>0</v>
      </c>
      <c r="FH4" s="168">
        <f>CO16</f>
        <v>45300</v>
      </c>
      <c r="FI4" s="164"/>
      <c r="FJ4" s="167">
        <f>CN16</f>
        <v>0</v>
      </c>
      <c r="FK4" s="168">
        <f>CR16</f>
        <v>59500</v>
      </c>
      <c r="FL4" s="164"/>
      <c r="FM4" s="167">
        <f>CQ16</f>
        <v>0</v>
      </c>
      <c r="FN4" s="168">
        <f>CU16</f>
        <v>50800</v>
      </c>
      <c r="FO4" s="164"/>
      <c r="FP4" s="167">
        <f>CT16</f>
        <v>0</v>
      </c>
      <c r="FQ4" s="168" t="str">
        <f>CX16</f>
        <v/>
      </c>
      <c r="FR4" s="164"/>
      <c r="FS4" s="167">
        <f>CW16</f>
        <v>0</v>
      </c>
      <c r="FT4" s="168" t="str">
        <f>DA16</f>
        <v/>
      </c>
      <c r="FU4" s="164"/>
      <c r="FV4" s="167">
        <f>CZ16</f>
        <v>0</v>
      </c>
      <c r="FW4" s="168" t="str">
        <f>DD16</f>
        <v/>
      </c>
      <c r="FX4" s="164"/>
      <c r="FY4" s="42"/>
      <c r="FZ4" s="42"/>
      <c r="GA4" s="42"/>
      <c r="GG4" s="7">
        <v>4200</v>
      </c>
      <c r="GH4" s="92">
        <v>4800</v>
      </c>
      <c r="GI4" s="8">
        <v>3600</v>
      </c>
      <c r="GJ4" s="9" t="s">
        <v>89</v>
      </c>
      <c r="GK4" s="29">
        <v>1</v>
      </c>
      <c r="GL4" s="29">
        <v>2</v>
      </c>
      <c r="GM4" s="13">
        <v>3</v>
      </c>
      <c r="GN4" s="13">
        <v>4</v>
      </c>
      <c r="GO4" s="13">
        <v>5</v>
      </c>
      <c r="GP4" s="13">
        <v>6</v>
      </c>
      <c r="GQ4" s="13">
        <v>7</v>
      </c>
      <c r="GR4" s="13">
        <v>8</v>
      </c>
      <c r="GS4" s="13">
        <v>9</v>
      </c>
      <c r="GT4" s="13">
        <v>14</v>
      </c>
      <c r="GU4" s="13">
        <v>15</v>
      </c>
      <c r="GV4" s="13">
        <v>16</v>
      </c>
      <c r="GW4" s="13">
        <v>17</v>
      </c>
      <c r="GX4" s="13">
        <v>18</v>
      </c>
      <c r="GY4" s="11">
        <v>19</v>
      </c>
      <c r="GZ4" s="11">
        <v>20</v>
      </c>
      <c r="HA4" s="11">
        <v>21</v>
      </c>
      <c r="HB4" s="11">
        <v>22</v>
      </c>
      <c r="HC4" s="11">
        <v>23</v>
      </c>
      <c r="HD4" s="11">
        <v>24</v>
      </c>
    </row>
    <row r="5" spans="1:216" ht="23.25" customHeight="1" thickBot="1">
      <c r="A5" s="174"/>
      <c r="B5" s="110"/>
      <c r="C5" s="143"/>
      <c r="D5" s="143"/>
      <c r="E5" s="143"/>
      <c r="F5" s="143"/>
      <c r="G5" s="175"/>
      <c r="H5" s="143"/>
      <c r="I5" s="3"/>
      <c r="J5" s="99"/>
      <c r="K5" s="99"/>
      <c r="L5" s="86"/>
      <c r="M5" s="86"/>
      <c r="N5" s="86"/>
      <c r="O5" s="86"/>
      <c r="P5" s="86"/>
      <c r="Q5" s="86"/>
      <c r="R5" s="86"/>
      <c r="S5" s="86"/>
      <c r="T5" s="3"/>
      <c r="U5" s="3"/>
      <c r="V5" s="3"/>
      <c r="W5" s="3"/>
      <c r="X5" s="3"/>
      <c r="Y5" s="99"/>
      <c r="Z5" s="3"/>
      <c r="AA5" s="3"/>
      <c r="AB5" s="3"/>
      <c r="AC5" s="3"/>
      <c r="AD5" s="3"/>
      <c r="AE5" s="3"/>
      <c r="AF5" s="9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BA5" s="50">
        <v>1900</v>
      </c>
      <c r="BB5" s="50">
        <v>4</v>
      </c>
      <c r="BC5" s="50" t="s">
        <v>66</v>
      </c>
      <c r="BL5" s="164">
        <f>BN5</f>
        <v>39300</v>
      </c>
      <c r="BM5" s="164">
        <f>IF(AND($J$9=""),"",IF(AND($L$9=""),"",IF(AND(BM4=""),"",IF(AND(BM4&lt;=BN5),BN5,INDEX(BL5:BL33,MATCH(BM4,BN5:BN33)+(LOOKUP(BM4,BN5:BN33)&lt;&gt;BM4))))))</f>
        <v>67200</v>
      </c>
      <c r="BN5" s="164">
        <f>IF($BL$4=4200,GG5,IF($BL$4=4800,GH5,IF($BL$4="5400A",GJ5,IF($BL$4=3600,GI5,IF($BL$4=1700,GK5,IF($BL$4=1750,GL5,IF($BL$4=1900,GM5,IF($BL$4=2000,GN5,IF($BL$4="2400A",GO5,IF($BL$4="2400B",GP5,IF($BL$4="2400C",GQ5,IF($BL$4="2800A",GR5,IF($BL$4="2800B",GS5,IF($BL$4="5400B",GT5,IF($BL$4=6000,GU5,IF($BL$4=6600,GV5,IF($BL$4=6800,GW5,IF($BL$4=7200,GX5,IF($BL$4=7600,GY5,IF($BL$4=8200,GZ5,IF($BL$4=8700,HA5,IF($BL$4=8900,HB5,IF($BL$4=9500,HC5,IF($BL$4=10000,HD5,""))))))))))))))))))))))))</f>
        <v>39300</v>
      </c>
      <c r="BO5" s="164">
        <f>BQ5</f>
        <v>31100</v>
      </c>
      <c r="BP5" s="164">
        <f>IF(AND($J$10=""),"",IF(AND($L$10=""),"",IF(AND(BP4=""),"",IF(AND(BP4&lt;=BQ5),BQ5,INDEX(BO5:BO33,MATCH(BP4,BQ5:BQ33)+(LOOKUP(BP4,BQ5:BQ33)&lt;&gt;BP4))))))</f>
        <v>56100</v>
      </c>
      <c r="BQ5" s="164">
        <f>IF($BO$4=4200,GG5,IF($BO$4=4800,GH5,IF($BO$4="5400A",GJ5,IF($BO$4=3600,GI5,IF($BO$4=1700,GK5,IF($BO$4=1750,GL5,IF($BO$4=1900,GM5,IF($BO$4=2000,GN5,IF($BO$4="2400A",GO5,IF($BO$4="2400B",GP5,IF($BO$4="2400C",GQ5,IF($BO$4="2800A",GR5,IF($BO$4="2800B",GS5,IF($BO$4="5400B",GT5,IF($BO$4=6000,GU5,IF($BO$4=6600,GV5,IF($BO$4=6800,GW5,IF($BO$4=7200,GX5,IF($BO$4=7600,GY5,IF($BO$4=8200,GZ5,IF($BO$4=8700,HA5,IF($BO$4=8900,HB5,IF($BO$4=9500,HC5,IF($BO$4=10000,HD5,""))))))))))))))))))))))))</f>
        <v>31100</v>
      </c>
      <c r="BR5" s="164">
        <f>BT5</f>
        <v>23700</v>
      </c>
      <c r="BS5" s="164">
        <f>IF(AND($J$11=""),"",IF(AND($L$11=""),"",IF(AND(BS4=""),"",IF(AND(BS4&lt;=BT5),BT5,INDEX(BR5:BR33,MATCH(BS4,BT5:BT33)+(LOOKUP(BS4,BT5:BT33)&lt;&gt;BS4))))))</f>
        <v>36900</v>
      </c>
      <c r="BT5" s="164">
        <f>IF($BR$4=4200,GG5,IF($BR$4=4800,GH5,IF($BR$4="5400A",GJ5,IF($BR$4=3600,GI5,IF($BR$4=1700,GK5,IF($BR$4=1750,GL5,IF($BR$4=1900,GM5,IF($BR$4=2000,GN5,IF($BR$4="2400A",GO5,IF($BR$4="2400B",GP5,IF($BR$4="2400C",GQ5,IF($BR$4="2800A",GR5,IF($BR$4="2800B",GS5,IF($BR$4="5400B",GT5,IF($BR$4=6000,GU5,IF($BR$4=6600,GV5,IF($BR$4=6800,GW5,IF($BR$4=7200,GX5,IF($BR$4=7600,GY5,IF($BR$4=8200,GZ5,IF($BR$4=8700,HA5,IF($BR$4=8900,HB5,IF($BR$4=9500,HC5,IF($BR$4=10000,HD5,""))))))))))))))))))))))))</f>
        <v>23700</v>
      </c>
      <c r="BU5" s="164">
        <f>BW5</f>
        <v>23700</v>
      </c>
      <c r="BV5" s="164">
        <f>IF(AND($J$12=""),"",IF(AND($L$12=""),"",IF(AND(BV4=""),"",IF(AND(BV4&lt;=BW5),BW5,INDEX(BU5:BU33,MATCH(BV4,BW5:BW33)+(LOOKUP(BV4,BW5:BW33)&lt;&gt;BV4))))))</f>
        <v>35800</v>
      </c>
      <c r="BW5" s="164">
        <f>IF($BU$4=4200,GG5,IF($BU$4=4800,GH5,IF($BU$4="5400A",GJ5,IF($BU$4=3600,GI5,IF($BU$4=1700,GK5,IF($BU$4=1750,GL5,IF($BU$4=1900,GM5,IF($BU$4=2000,GN5,IF($BU$4="2400A",GO5,IF($BU$4="2400B",GP5,IF($BU$4="2400C",GQ5,IF($BU$4="2800A",GR5,IF($BU$4="2800B",GS5,IF($BU$4="5400B",GT5,IF($BU$4=6000,GU5,IF($BU$4=6600,GV5,IF($BU$4=6800,GW5,IF($BU$4=7200,GX5,IF($BU$4=7600,GY5,IF($BU$4=8200,GZ5,IF($BU$4=8700,HA5,IF($BU$4=8900,HB5,IF($BU$4=9500,HC5,IF($BU$4=10000,HD5,""))))))))))))))))))))))))</f>
        <v>23700</v>
      </c>
      <c r="BX5" s="164">
        <f>BZ5</f>
        <v>23700</v>
      </c>
      <c r="BY5" s="164">
        <f>IF(AND($J$13=""),"",IF(AND($L$13=""),"",IF(AND(BY4=""),"",IF(AND(BY4&lt;=BZ5),BZ5,INDEX(BX5:BX33,MATCH(BY4,BZ5:BZ33)+(LOOKUP(BY4,BZ5:BZ33)&lt;&gt;BY4))))))</f>
        <v>36900</v>
      </c>
      <c r="BZ5" s="164">
        <f>IF($BX$4=4200,GG5,IF($BX$4=4800,GH5,IF($BX$4="5400A",GJ5,IF($BX$4=3600,GI5,IF($BX$4=1700,GK5,IF($BX$4=1750,GL5,IF($BX$4=1900,GM5,IF($BX$4=2000,GN5,IF($BX$4="2400A",GO5,IF($BX$4="2400B",GP5,IF($BX$4="2400C",GQ5,IF($BX$4="2800A",GR5,IF($BX$4="2800B",GS5,IF($BX$4="5400B",GT5,IF($BX$4=6000,GU5,IF($BX$4=6600,GV5,IF($BX$4=6800,GW5,IF($BX$4=7200,GX5,IF($BX$4=7600,GY5,IF($BX$4=8200,GZ5,IF($BX$4=8700,HA5,IF($BX$4=8900,HB5,IF($BX$4=9500,HC5,IF($BX$4=10000,HD5,""))))))))))))))))))))))))</f>
        <v>23700</v>
      </c>
      <c r="CA5" s="164">
        <f>CC5</f>
        <v>23700</v>
      </c>
      <c r="CB5" s="164">
        <f>IF(AND($J$14=""),"",IF(AND($L$14=""),"",IF(AND(CB4=""),"",IF(AND(CB4&lt;=CC5),CC5,INDEX(CA5:CA33,MATCH(CB4,CC5:CC33)+(LOOKUP(CB4,CC5:CC33)&lt;&gt;CB4))))))</f>
        <v>36900</v>
      </c>
      <c r="CC5" s="164">
        <f>IF($CA$4=4200,GG5,IF($CA$4=4800,GH5,IF($CA$4="5400A",GJ5,IF($CA$4=3600,GI5,IF($CA$4=1700,GK5,IF($CA$4=1750,GL5,IF($CA$4=1900,GM5,IF($CA$4=2000,GN5,IF($CA$4="2400A",GO5,IF($CA$4="2400B",GP5,IF($CA$4="2400C",GQ5,IF($CA$4="2800A",GR5,IF($CA$4="2800B",GS5,IF($CA$4="5400B",GT5,IF($CA$4=6000,GU5,IF($CA$4=6600,GV5,IF($CA$4=6800,GW5,IF($CA$4=7200,GX5,IF($CA$4=7600,GY5,IF($CA$4=8200,GZ5,IF($CA$4=8700,HA5,IF($CA$4=8900,HB5,IF($CA$4=9500,HC5,IF($CA$4=10000,HD5,""))))))))))))))))))))))))</f>
        <v>23700</v>
      </c>
      <c r="CD5" s="164">
        <f>CF5</f>
        <v>31100</v>
      </c>
      <c r="CE5" s="164">
        <f>IF(AND($J$15=""),"",IF(AND($L$15=""),"",IF(AND(CE4=""),"",IF(AND(CE4&lt;=CF5),CF5,INDEX(CD5:CD33,MATCH(CE4,CF5:CF33)+(LOOKUP(CE4,CF5:CF33)&lt;&gt;CE4))))))</f>
        <v>57800</v>
      </c>
      <c r="CF5" s="164">
        <f>IF($CD$4=4200,GG5,IF($CD$4=4800,GH5,IF($CD$4="5400A",GJ5,IF($CD$4=3600,GI5,IF($CD$4=1700,GK5,IF($CD$4=1750,GL5,IF($CD$4=1900,GM5,IF($CD$4=2000,GN5,IF($CD$4="2400A",GO5,IF($CD$4="2400B",GP5,IF($CD$4="2400C",GQ5,IF($CD$4="2800A",GR5,IF($CD$4="2800B",GS5,IF($CD$4="5400B",GT5,IF($CD$4=6000,GU5,IF($CD$4=6600,GV5,IF($CD$4=6800,GW5,IF($CD$4=7200,GX5,IF($CD$4=7600,GY5,IF($CD$4=8200,GZ5,IF($CD$4=8700,HA5,IF($CD$4=8900,HB5,IF($CD$4=9500,HC5,IF($CD$4=10000,HD5,""))))))))))))))))))))))))</f>
        <v>31100</v>
      </c>
      <c r="CG5" s="164">
        <f>CI5</f>
        <v>26500</v>
      </c>
      <c r="CH5" s="164">
        <f>IF(AND($J$16=""),"",IF(AND($L$16=""),"",IF(AND(CH4=""),"",IF(AND(CH4&lt;=CI5),CI5,INDEX(CG5:CG33,MATCH(CH4,CI5:CI33)+(LOOKUP(CH4,CI5:CI33)&lt;&gt;CH4))))))</f>
        <v>42500</v>
      </c>
      <c r="CI5" s="164">
        <f>IF($CG$4=4200,GG5,IF($CG$4=4800,GH5,IF($CG$4="5400A",GJ5,IF($CG$4=3600,GI5,IF($CG$4=1700,GK5,IF($CG$4=1750,GL5,IF($CG$4=1900,GM5,IF($CG$4=2000,GN5,IF($CG$4="2400A",GO5,IF($CG$4="2400B",GP5,IF($CG$4="2400C",GQ5,IF($CG$4="2800A",GR5,IF($CG$4="2800B",GS5,IF($CG$4="5400B",GT5,IF($CG$4=6000,GU5,IF($CG$4=6600,GV5,IF($CG$4=6800,GW5,IF($CG$4=7200,GX5,IF($CG$4=7600,GY5,IF($CG$4=8200,GZ5,IF($CG$4=8700,HA5,IF($CG$4=8900,HB5,IF($CG$4=9500,HC5,IF($CG$4=10000,HD5,""))))))))))))))))))))))))</f>
        <v>26500</v>
      </c>
      <c r="CJ5" s="164">
        <f>CL5</f>
        <v>23700</v>
      </c>
      <c r="CK5" s="164">
        <f>IF(AND($J$17=""),"",IF(AND($L$17=""),"",IF(AND(CK4=""),"",IF(AND(CK4&lt;=CL5),CL5,INDEX(CJ5:CJ33,MATCH(CK4,CL5:CL33)+(LOOKUP(CK4,CL5:CL33)&lt;&gt;CK4))))))</f>
        <v>35800</v>
      </c>
      <c r="CL5" s="164">
        <f>IF($CJ$4=4200,GG5,IF($CJ$4=4800,GH5,IF($CJ$4="5400A",GJ5,IF($CJ$4=3600,GI5,IF($CJ$4=1700,GK5,IF($CJ$4=1750,GL5,IF($CJ$4=1900,GM5,IF($CJ$4=2000,GN5,IF($CJ$4="2400A",GO5,IF($CJ$4="2400B",GP5,IF($CJ$4="2400C",GQ5,IF($CJ$4="2800A",GR5,IF($CJ$4="2800B",GS5,IF($CJ$4="5400B",GT5,IF($CJ$4=6000,GU5,IF($CJ$4=6600,GV5,IF($CJ$4=6800,GW5,IF($CJ$4=7200,GX5,IF($CJ$4=7600,GY5,IF($CJ$4=8200,GZ5,IF($CJ$4=8700,HA5,IF($CJ$4=8900,HB5,IF($CJ$4=9500,HC5,IF($CJ$4=10000,HD5,""))))))))))))))))))))))))</f>
        <v>23700</v>
      </c>
      <c r="CM5" s="164">
        <f>CO5</f>
        <v>23700</v>
      </c>
      <c r="CN5" s="164">
        <f>IF(AND($J$18=""),"",IF(AND($L$18=""),"",IF(AND(CN4=""),"",IF(AND(CN4&lt;=CO5),CO5,INDEX(CM5:CM33,MATCH(CN4,CO5:CO33)+(LOOKUP(CN4,CO5:CO33)&lt;&gt;CN4))))))</f>
        <v>36900</v>
      </c>
      <c r="CO5" s="164">
        <f>IF($CM$4=4200,GG5,IF($CM$4=4800,GH5,IF($CM$4="5400A",GJ5,IF($CM$4=3600,GI5,IF($CM$4=1700,GK5,IF($CM$4=1750,GL5,IF($CM$4=1900,GM5,IF($CM$4=2000,GN5,IF($CM$4="2400A",GO5,IF($CM$4="2400B",GP5,IF($CM$4="2400C",GQ5,IF($CM$4="2800A",GR5,IF($CM$4="2800B",GS5,IF($CM$4="5400B",GT5,IF($CM$4=6000,GU5,IF($CM$4=6600,GV5,IF($CM$4=6800,GW5,IF($CM$4=7200,GX5,IF($CM$4=7600,GY5,IF($CM$4=8200,GZ5,IF($CM$4=8700,HA5,IF($CM$4=8900,HB5,IF($CM$4=9500,HC5,IF($CM$4=10000,HD5,""))))))))))))))))))))))))</f>
        <v>23700</v>
      </c>
      <c r="CP5" s="164">
        <f>CR5</f>
        <v>31100</v>
      </c>
      <c r="CQ5" s="164">
        <f>IF(AND($J$19=""),"",IF(AND($L$19=""),"",IF(AND(CQ4=""),"",IF(AND(CQ4&lt;=CR5),CR5,INDEX(CP5:CP33,MATCH(CQ4,CR5:CR33)+(LOOKUP(CQ4,CR5:CR33)&lt;&gt;CQ4))))))</f>
        <v>57800</v>
      </c>
      <c r="CR5" s="164">
        <f>IF($CP$4=4200,GG5,IF($CP$4=4800,GH5,IF($CP$4="5400A",GJ5,IF($CP$4=3600,GI5,IF($CP$4=1700,GK5,IF($CP$4=1750,GL5,IF($CP$4=1900,GM5,IF($CP$4=2000,GN5,IF($CP$4="2400A",GO5,IF($CP$4="2400B",GP5,IF($CP$4="2400C",GQ5,IF($CP$4="2800A",GR5,IF($CP$4="2800B",GS5,IF($CP$4="5400B",GT5,IF($CP$4=6000,GU5,IF($CP$4=6600,GV5,IF($CP$4=6800,GW5,IF($CP$4=7200,GX5,IF($CP$4=7600,GY5,IF($CP$4=8200,GZ5,IF($CP$4=8700,HA5,IF($CP$4=8900,HB5,IF($CP$4=9500,HC5,IF($CP$4=10000,HD5,""))))))))))))))))))))))))</f>
        <v>31100</v>
      </c>
      <c r="CS5" s="164">
        <f>CU5</f>
        <v>26500</v>
      </c>
      <c r="CT5" s="164">
        <f>IF(AND($J$20=""),"",IF(AND($L$20=""),"",IF(AND(CT4=""),"",IF(AND(CT4&lt;=CU5),CU5,INDEX(CS5:CS33,MATCH(CT4,CU5:CU33)+(LOOKUP(CT4,CU5:CU33)&lt;&gt;CT4))))))</f>
        <v>57200</v>
      </c>
      <c r="CU5" s="164">
        <f>IF($CS$4=4200,GG5,IF($CS$4=4800,GH5,IF($CS$4="5400A",GJ5,IF($CS$4=3600,GI5,IF($CS$4=1700,GK5,IF($CS$4=1750,GL5,IF($CS$4=1900,GM5,IF($CS$4=2000,GN5,IF($CS$4="2400A",GO5,IF($CS$4="2400B",GP5,IF($CS$4="2400C",GQ5,IF($CS$4="2800A",GR5,IF($CS$4="2800B",GS5,IF($CS$4="5400B",GT5,IF($CS$4=6000,GU5,IF($CS$4=6600,GV5,IF($CS$4=6800,GW5,IF($CS$4=7200,GX5,IF($CS$4=7600,GY5,IF($CS$4=8200,GZ5,IF($CS$4=8700,HA5,IF($CS$4=8900,HB5,IF($CS$4=9500,HC5,IF($CS$4=10000,HD5,""))))))))))))))))))))))))</f>
        <v>26500</v>
      </c>
      <c r="CV5" s="164" t="str">
        <f>CX5</f>
        <v/>
      </c>
      <c r="CW5" s="164" t="str">
        <f>IF(AND($J$21=""),"",IF(AND($L$21=""),"",IF(AND(CW4=""),"",IF(AND(CW4&lt;=CX5),CX5,INDEX(CV5:CV33,MATCH(CW4,CX5:CX33)+(LOOKUP(CW4,CX5:CX33)&lt;&gt;CW4))))))</f>
        <v/>
      </c>
      <c r="CX5" s="164" t="str">
        <f>IF($CV$4=4200,GG5,IF($CV$4=4800,GH5,IF($CV$4="5400A",GJ5,IF($CV$4=3600,GI5,IF($CV$4=1700,GK5,IF($CV$4=1750,GL5,IF($CV$4=1900,GM5,IF($CV$4=2000,GN5,IF($CV$4="2400A",GO5,IF($CV$4="2400B",GP5,IF($CV$4="2400C",GQ5,IF($CV$4="2800A",GR5,IF($CV$4="2800B",GS5,IF($CV$4="5400B",GT5,IF($CV$4=6000,GU5,IF($CV$4=6600,GV5,IF($CV$4=6800,GW5,IF($CV$4=7200,GX5,IF($CV$4=7600,GY5,IF($CV$4=8200,GZ5,IF($CV$4=8700,HA5,IF($CV$4=8900,HB5,IF($CV$4=9500,HC5,IF($CV$4=10000,HD5,""))))))))))))))))))))))))</f>
        <v/>
      </c>
      <c r="CY5" s="164" t="str">
        <f>DA5</f>
        <v/>
      </c>
      <c r="CZ5" s="164" t="str">
        <f>IF(AND($J$22=""),"",IF(AND($L$22=""),"",IF(AND(CZ4=""),"",IF(AND(CZ4&lt;=DA5),DA5,INDEX(CY5:CY33,MATCH(CZ4,DA5:DA33)+(LOOKUP(CZ4,DA5:DA33)&lt;&gt;CZ4))))))</f>
        <v/>
      </c>
      <c r="DA5" s="164" t="str">
        <f>IF($CY$4=4200,GG5,IF($CY$4=4800,GH5,IF($CY$4="5400A",GJ5,IF($CY$4=3600,GI5,IF($CY$4=1700,GK5,IF($CY$4=1750,GL5,IF($CY$4=1900,GM5,IF($CY$4=2000,GN5,IF($CY$4="2400A",GO5,IF($CY$4="2400B",GP5,IF($CY$4="2400C",GQ5,IF($CY$4="2800A",GR5,IF($CY$4="2800B",GS5,IF($CY$4="5400B",GT5,IF($CY$4=6000,GU5,IF($CY$4=6600,GV5,IF($CY$4=6800,GW5,IF($CY$4=7200,GX5,IF($CY$4=7600,GY5,IF($CY$4=8200,GZ5,IF($CY$4=8700,HA5,IF($CY$4=8900,HB5,IF($CY$4=9500,HC5,IF($CY$4=10000,HD5,""))))))))))))))))))))))))</f>
        <v/>
      </c>
      <c r="DB5" s="164" t="str">
        <f>DD5</f>
        <v/>
      </c>
      <c r="DC5" s="164" t="str">
        <f>IF(AND($J$23=""),"",IF(AND($L$23=""),"",IF(AND(DC4=""),"",IF(AND(DC4&lt;=DD5),DD5,INDEX(DB5:DB33,MATCH(DC4,DD5:DD33)+(LOOKUP(DC4,DD5:DD33)&lt;&gt;DC4))))))</f>
        <v/>
      </c>
      <c r="DD5" s="164" t="str">
        <f>IF($DB$4=4200,GG5,IF($DB$4=4800,GH5,IF($DB$4="5400A",GJ5,IF($DB$4=3600,GI5,IF($DB$4=1700,GK5,IF($DB$4=1750,GL5,IF($DB$4=1900,GM5,IF($DB$4=2000,GN5,IF($DB$4="2400A",GO5,IF($DB$4="2400B",GP5,IF($DB$4="2400C",GQ5,IF($DB$4="2800A",GR5,IF($DB$4="2800B",GS5,IF($DB$4="5400B",GT5,IF($DB$4=6000,GU5,IF($DB$4=6600,GV5,IF($DB$4=6800,GW5,IF($DB$4=7200,GX5,IF($DB$4=7600,GY5,IF($DB$4=8200,GZ5,IF($DB$4=8700,HA5,IF($DB$4=8900,HB5,IF($DB$4=9500,HC5,IF($DB$4=10000,HD5,""))))))))))))))))))))))))</f>
        <v/>
      </c>
      <c r="DE5" s="164" t="str">
        <f>DG5</f>
        <v/>
      </c>
      <c r="DF5" s="164" t="str">
        <f>IF(AND($J$24=""),"",IF(AND($L$24=""),"",IF(AND(DF4=""),"",IF(AND(DF4&lt;=DG5),DG5,INDEX(DE5:DE33,MATCH(DF4,DG5:DG33)+(LOOKUP(DF4,DG5:DG33)&lt;&gt;DF4))))))</f>
        <v/>
      </c>
      <c r="DG5" s="164" t="str">
        <f>IF($DE$4=4200,GG5,IF($DE$4=4800,GH5,IF($DE$4="5400A",GJ5,IF($DE$4=3600,GI5,IF($DE$4=1700,GK5,IF($DE$4=1750,GL5,IF($DE$4=1900,GM5,IF($DE$4=2000,GN5,IF($DE$4="2400A",GO5,IF($DE$4="2400B",GP5,IF($DE$4="2400C",GQ5,IF($DE$4="2800A",GR5,IF($DE$4="2800B",GS5,IF($DE$4="5400B",GT5,IF($DE$4=6000,GU5,IF($DE$4=6600,GV5,IF($DE$4=6800,GW5,IF($DE$4=7200,GX5,IF($DE$4=7600,GY5,IF($DE$4=8200,GZ5,IF($DE$4=8700,HA5,IF($DE$4=8900,HB5,IF($DE$4=9500,HC5,IF($DE$4=10000,HD5,""))))))))))))))))))))))))</f>
        <v/>
      </c>
      <c r="DH5" s="164" t="str">
        <f>DJ5</f>
        <v/>
      </c>
      <c r="DI5" s="164" t="str">
        <f>IF(AND($J$25=""),"",IF(AND($L$25=""),"",IF(AND(DI4=""),"",IF(AND(DI4&lt;=DJ5),DJ5,INDEX(DH5:DH33,MATCH(DI4,DJ5:DJ33)+(LOOKUP(DI4,DJ5:DJ33)&lt;&gt;DI4))))))</f>
        <v/>
      </c>
      <c r="DJ5" s="164" t="str">
        <f>IF($DH$4=4200,GG5,IF($DH$4=4800,GH5,IF($DH$4="5400A",GJ5,IF($DH$4=3600,GI5,IF($DH$4=1700,GK5,IF($DH$4=1750,GL5,IF($DH$4=1900,GM5,IF($DH$4=2000,GN5,IF($DH$4="2400A",GO5,IF($DH$4="2400B",GP5,IF($DH$4="2400C",GQ5,IF($DH$4="2800A",GR5,IF($DH$4="2800B",GS5,IF($DH$4="5400B",GT5,IF($DH$4=6000,GU5,IF($DH$4=6600,GV5,IF($DH$4=6800,GW5,IF($DH$4=7200,GX5,IF($DH$4=7600,GY5,IF($DH$4=8200,GZ5,IF($DH$4=8700,HA5,IF($DH$4=8900,HB5,IF($DH$4=9500,HC5,IF($DH$4=10000,HD5,""))))))))))))))))))))))))</f>
        <v/>
      </c>
      <c r="DK5" s="164" t="str">
        <f>DM5</f>
        <v/>
      </c>
      <c r="DL5" s="164" t="str">
        <f>IF(AND($J$26=""),"",IF(AND($L$26=""),"",IF(AND(DL4=""),"",IF(AND(DL4&lt;=DM5),DM5,INDEX(DK5:DK33,MATCH(DL4,DM5:DM33)+(LOOKUP(DL4,DM5:DM33)&lt;&gt;DL4))))))</f>
        <v/>
      </c>
      <c r="DM5" s="164" t="str">
        <f>IF($DK$4=4200,GG5,IF($DK$4=4800,GH5,IF($DK$4="5400A",GJ5,IF($DK$4=3600,GI5,IF($DK$4=1700,GK5,IF($DK$4=1750,GL5,IF($DK$4=1900,GM5,IF($DK$4=2000,GN5,IF($DK$4="2400A",GO5,IF($DK$4="2400B",GP5,IF($DK$4="2400C",GQ5,IF($DK$4="2800A",GR5,IF($DK$4="2800B",GS5,IF($DK$4="5400B",GT5,IF($DK$4=6000,GU5,IF($DK$4=6600,GV5,IF($DK$4=6800,GW5,IF($DK$4=7200,GX5,IF($DK$4=7600,GY5,IF($DK$4=8200,GZ5,IF($DK$4=8700,HA5,IF($DK$4=8900,HB5,IF($DK$4=9500,HC5,IF($DK$4=10000,HD5,""))))))))))))))))))))))))</f>
        <v/>
      </c>
      <c r="DN5" s="164" t="str">
        <f>DP5</f>
        <v/>
      </c>
      <c r="DO5" s="164" t="str">
        <f>IF(AND($J$27=""),"",IF(AND($L$27=""),"",IF(AND(DO4=""),"",IF(AND(DO4&lt;=DP5),DP5,INDEX(DN5:DN33,MATCH(DO4,DP5:DP33)+(LOOKUP(DO4,DP5:DP33)&lt;&gt;DO4))))))</f>
        <v/>
      </c>
      <c r="DP5" s="164" t="str">
        <f>IF($DN$4=4200,GG5,IF($DN$4=4800,GH5,IF($DN$4="5400A",GJ5,IF($DN$4=3600,GI5,IF($DN$4=1700,GK5,IF($DN$4=1750,GL5,IF($DN$4=1900,GM5,IF($DN$4=2000,GN5,IF($DN$4="2400A",GO5,IF($DN$4="2400B",GP5,IF($DN$4="2400C",GQ5,IF($DN$4="2800A",GR5,IF($DN$4="2800B",GS5,IF($DN$4="5400B",GT5,IF($DN$4=6000,GU5,IF($DN$4=6600,GV5,IF($DN$4=6800,GW5,IF($DN$4=7200,GX5,IF($DN$4=7600,GY5,IF($DN$4=8200,GZ5,IF($DN$4=8700,HA5,IF($DN$4=8900,HB5,IF($DN$4=9500,HC5,IF($DN$4=10000,HD5,""))))))))))))))))))))))))</f>
        <v/>
      </c>
      <c r="DQ5" s="164" t="str">
        <f>DS5</f>
        <v/>
      </c>
      <c r="DR5" s="164" t="str">
        <f>IF(AND($J$28=""),"",IF(AND($L$28=""),"",IF(AND(DR4=""),"",IF(AND(DR4&lt;=DS5),DS5,INDEX(DQ5:DQ33,MATCH(DR4,DS5:DS33)+(LOOKUP(DR4,DS5:DS33)&lt;&gt;DR4))))))</f>
        <v/>
      </c>
      <c r="DS5" s="164" t="str">
        <f>IF($DQ$4=4200,GG5,IF($DQ$4=4800,GH5,IF($DQ$4="5400A",GJ5,IF($DQ$4=3600,GI5,IF($DQ$4=1700,GK5,IF($DQ$4=1750,GL5,IF($DQ$4=1900,GM5,IF($DQ$4=2000,GN5,IF($DQ$4="2400A",GO5,IF($DQ$4="2400B",GP5,IF($DQ$4="2400C",GQ5,IF($DQ$4="2800A",GR5,IF($DQ$4="2800B",GS5,IF($DQ$4="5400B",GT5,IF($DQ$4=6000,GU5,IF($DQ$4=6600,GV5,IF($DQ$4=6800,GW5,IF($DQ$4=7200,GX5,IF($DQ$4=7600,GY5,IF($DQ$4=8200,GZ5,IF($DQ$4=8700,HA5,IF($DQ$4=8900,HB5,IF($DQ$4=9500,HC5,IF($DQ$4=10000,HD5,""))))))))))))))))))))))))</f>
        <v/>
      </c>
      <c r="DT5" s="164" t="str">
        <f>DV5</f>
        <v/>
      </c>
      <c r="DU5" s="164" t="str">
        <f>IF(AND($J$29=""),"",IF(AND($L$29=""),"",IF(AND(DU4=""),"",IF(AND(DU4&lt;=DV5),DV5,INDEX(DT5:DT33,MATCH(DU4,DV5:DV33)+(LOOKUP(DU4,DV5:DV33)&lt;&gt;DU4))))))</f>
        <v/>
      </c>
      <c r="DV5" s="164" t="str">
        <f>IF($DT$4=4200,GG5,IF($DT$4=4800,GH5,IF($DT$4="5400A",GJ5,IF($DT$4=3600,GI5,IF($DT$4=1700,GK5,IF($DT$4=1750,GL5,IF($DT$4=1900,GM5,IF($DT$4=2000,GN5,IF($DT$4="2400A",GO5,IF($DT$4="2400B",GP5,IF($DT$4="2400C",GQ5,IF($DT$4="2800A",GR5,IF($DT$4="2800B",GS5,IF($DT$4="5400B",GT5,IF($DT$4=6000,GU5,IF($DT$4=6600,GV5,IF($DT$4=6800,GW5,IF($DT$4=7200,GX5,IF($DT$4=7600,GY5,IF($DT$4=8200,GZ5,IF($DT$4=8700,HA5,IF($DT$4=8900,HB5,IF($DT$4=9500,HC5,IF($DT$4=10000,HD5,""))))))))))))))))))))))))</f>
        <v/>
      </c>
      <c r="DW5" s="164" t="str">
        <f>DY5</f>
        <v/>
      </c>
      <c r="DX5" s="164" t="str">
        <f>IF(AND($J$30=""),"",IF(AND($L$30=""),"",IF(AND(DX4=""),"",IF(AND(DX4&lt;=DY5),DY5,INDEX(DW5:DW33,MATCH(DX4,DY5:DY33)+(LOOKUP(DX4,DY5:DY33)&lt;&gt;DX4))))))</f>
        <v/>
      </c>
      <c r="DY5" s="164" t="str">
        <f>IF($DW$4=4200,GG5,IF($DW$4=4800,GH5,IF($DW$4="5400A",GJ5,IF($DW$4=3600,GI5,IF($DW$4=1700,GK5,IF($DW$4=1750,GL5,IF($DW$4=1900,GM5,IF($DW$4=2000,GN5,IF($DW$4="2400A",GO5,IF($DW$4="2400B",GP5,IF($DW$4="2400C",GQ5,IF($DW$4="2800A",GR5,IF($DW$4="2800B",GS5,IF($DW$4="5400B",GT5,IF($DW$4=6000,GU5,IF($DW$4=6600,GV5,IF($DW$4=6800,GW5,IF($DW$4=7200,GX5,IF($DW$4=7600,GY5,IF($DW$4=8200,GZ5,IF($DW$4=8700,HA5,IF($DW$4=8900,HB5,IF($DW$4=9500,HC5,IF($DW$4=10000,HD5,""))))))))))))))))))))))))</f>
        <v/>
      </c>
      <c r="DZ5" s="164" t="str">
        <f>EB5</f>
        <v/>
      </c>
      <c r="EA5" s="164" t="str">
        <f>IF(AND($J$31=""),"",IF(AND($L$31=""),"",IF(AND(EA4=""),"",IF(AND(EA4&lt;=EB5),EB5,INDEX(DZ5:DZ33,MATCH(EA4,EB5:EB33)+(LOOKUP(EA4,EB5:EB33)&lt;&gt;EA4))))))</f>
        <v/>
      </c>
      <c r="EB5" s="164" t="str">
        <f>IF($DZ$4=4200,GG5,IF($DZ$4=4800,GH5,IF($DZ$4="5400A",GJ5,IF($DZ$4=3600,GI5,IF($DZ$4=1700,GK5,IF($DZ$4=1750,GL5,IF($DZ$4=1900,GM5,IF($DZ$4=2000,GN5,IF($DZ$4="2400A",GO5,IF($DZ$4="2400B",GP5,IF($DZ$4="2400C",GQ5,IF($DZ$4="2800A",GR5,IF($DZ$4="2800B",GS5,IF($DZ$4="5400B",GT5,IF($DZ$4=6000,GU5,IF($DZ$4=6600,GV5,IF($DZ$4=6800,GW5,IF($DZ$4=7200,GX5,IF($DZ$4=7600,GY5,IF($DZ$4=8200,GZ5,IF($DZ$4=8700,HA5,IF($DZ$4=8900,HB5,IF($DZ$4=9500,HC5,IF($DZ$4=10000,HD5,""))))))))))))))))))))))))</f>
        <v/>
      </c>
      <c r="EC5" s="164" t="str">
        <f>EE5</f>
        <v/>
      </c>
      <c r="ED5" s="164" t="str">
        <f>IF(AND($J$32=""),"",IF(AND($L$32=""),"",IF(AND(ED4=""),"",IF(AND(ED4&lt;=EE5),EE5,INDEX(EC5:EC33,MATCH(ED4,EE5:EE33)+(LOOKUP(ED4,EE5:EE33)&lt;&gt;ED4))))))</f>
        <v/>
      </c>
      <c r="EE5" s="164" t="str">
        <f>IF($EC$4=4200,GG5,IF($EC$4=4800,GH5,IF($EC$4="5400A",GJ5,IF($EC$4=3600,GI5,IF($EC$4=1700,GK5,IF($EC$4=1750,GL5,IF($EC$4=1900,GM5,IF($EC$4=2000,GN5,IF($EC$4="2400A",GO5,IF($EC$4="2400B",GP5,IF($EC$4="2400C",GQ5,IF($EC$4="2800A",GR5,IF($EC$4="2800B",GS5,IF($EC$4="5400B",GT5,IF($EC$4=6000,GU5,IF($EC$4=6600,GV5,IF($EC$4=6800,GW5,IF($EC$4=7200,GX5,IF($EC$4=7600,GY5,IF($EC$4=8200,GZ5,IF($EC$4=8700,HA5,IF($EC$4=8900,HB5,IF($EC$4=9500,HC5,IF($EC$4=10000,HD5,""))))))))))))))))))))))))</f>
        <v/>
      </c>
      <c r="EF5" s="164" t="str">
        <f>EH5</f>
        <v/>
      </c>
      <c r="EG5" s="164" t="str">
        <f>IF(AND($J$33=""),"",IF(AND($L$33=""),"",IF(AND(EG4=""),"",IF(AND(EG4&lt;=EH5),EH5,INDEX(EF5:EF33,MATCH(EG4,EH5:EH33)+(LOOKUP(EG4,EH5:EH33)&lt;&gt;EG4))))))</f>
        <v/>
      </c>
      <c r="EH5" s="164" t="str">
        <f>IF($EF$4=4200,GG5,IF($EF$4=4800,GH5,IF($EF$4="5400A",GJ5,IF($EF$4=3600,GI5,IF($EF$4=1700,GK5,IF($EF$4=1750,GL5,IF($EF$4=1900,GM5,IF($EF$4=2000,GN5,IF($EF$4="2400A",GO5,IF($EF$4="2400B",GP5,IF($EF$4="2400C",GQ5,IF($EF$4="2800A",GR5,IF($EF$4="2800B",GS5,IF($EF$4="5400B",GT5,IF($EF$4=6000,GU5,IF($EF$4=6600,GV5,IF($EF$4=6800,GW5,IF($EF$4=7200,GX5,IF($EF$4=7600,GY5,IF($EF$4=8200,GZ5,IF($EF$4=8700,HA5,IF($EF$4=8900,HB5,IF($EF$4=9500,HC5,IF($EF$4=10000,HD5,""))))))))))))))))))))))))</f>
        <v/>
      </c>
      <c r="EI5" s="164">
        <f>EK5</f>
        <v>0</v>
      </c>
      <c r="EJ5" s="164" t="str">
        <f>IF(AND(CH9=""),"",IF(AND(CJ9=""),"",IF(AND(EJ4=""),"",IF(AND(EJ4&lt;=$GE$5),$GE$5,INDEX(EI5:EI33,MATCH(EJ4,EK5:EK33)+(LOOKUP(EJ4,EK5:EK33)&lt;&gt;EJ4))))))</f>
        <v/>
      </c>
      <c r="EK5" s="164">
        <f>IF($CG$4=4200,II5,IF($CG$4=4800,IJ5,IF($CG$4="5400A",IL5,IF($CG$4=3600,IK5,IF($CG$4=1700,IM5,IF($CG$4=1750,IN5,IF($CG$4=1900,IO5,IF($CG$4=2000,IP5,IF($CG$4="2400A",IQ5,IF($CG$4="2400B",IR5,IF($CG$4="2400C",IS5,IF($CG$4="2800A",IT5,IF($CG$4="2800B",IU5,IF($CG$4="5400B",IV5,IF($CG$4=6000,IW5,IF($CG$4=6600,IX5,IF($CG$4=6800,IY5,IF($CG$4=7200,IZ5,IF($CG$4=7600,JA5,IF($CG$4=8200,JB5,IF($CG$4=8700,JC5,IF($CG$4=8900,JD5,IF($CG$4=9500,JE5,IF($CG$4=10000,JF5,""))))))))))))))))))))))))</f>
        <v>0</v>
      </c>
      <c r="EL5" s="164">
        <f>EN5</f>
        <v>0</v>
      </c>
      <c r="EM5" s="164" t="str">
        <f>IF(AND(CK9=""),"",IF(AND(CM9=""),"",IF(AND(EM4=""),"",IF(AND(EM4&lt;=$GE$5),$GE$5,INDEX(EL5:EL33,MATCH(EM4,EN5:EN33)+(LOOKUP(EM4,EN5:EN33)&lt;&gt;EM4))))))</f>
        <v/>
      </c>
      <c r="EN5" s="164">
        <f>IF($CG$4=4200,IL5,IF($CG$4=4800,IM5,IF($CG$4="5400A",IO5,IF($CG$4=3600,IN5,IF($CG$4=1700,IP5,IF($CG$4=1750,IQ5,IF($CG$4=1900,IR5,IF($CG$4=2000,IS5,IF($CG$4="2400A",IT5,IF($CG$4="2400B",IU5,IF($CG$4="2400C",IV5,IF($CG$4="2800A",IW5,IF($CG$4="2800B",IX5,IF($CG$4="5400B",IY5,IF($CG$4=6000,IZ5,IF($CG$4=6600,JA5,IF($CG$4=6800,JB5,IF($CG$4=7200,JC5,IF($CG$4=7600,JD5,IF($CG$4=8200,JE5,IF($CG$4=8700,JF5,IF($CG$4=8900,JG5,IF($CG$4=9500,JH5,IF($CG$4=10000,JI5,""))))))))))))))))))))))))</f>
        <v>0</v>
      </c>
      <c r="EO5" s="164">
        <f>EQ5</f>
        <v>0</v>
      </c>
      <c r="EP5" s="164" t="str">
        <f>IF(AND(CN9=""),"",IF(AND(CP9=""),"",IF(AND(EP4=""),"",IF(AND(EP4&lt;=$GE$5),$GE$5,INDEX(EO5:EO33,MATCH(EP4,EQ5:EQ33)+(LOOKUP(EP4,EQ5:EQ33)&lt;&gt;EP4))))))</f>
        <v/>
      </c>
      <c r="EQ5" s="164">
        <f>IF($CG$4=4200,IO5,IF($CG$4=4800,IP5,IF($CG$4="5400A",IR5,IF($CG$4=3600,IQ5,IF($CG$4=1700,IS5,IF($CG$4=1750,IT5,IF($CG$4=1900,IU5,IF($CG$4=2000,IV5,IF($CG$4="2400A",IW5,IF($CG$4="2400B",IX5,IF($CG$4="2400C",IY5,IF($CG$4="2800A",IZ5,IF($CG$4="2800B",JA5,IF($CG$4="5400B",JB5,IF($CG$4=6000,JC5,IF($CG$4=6600,JD5,IF($CG$4=6800,JE5,IF($CG$4=7200,JF5,IF($CG$4=7600,JG5,IF($CG$4=8200,JH5,IF($CG$4=8700,JI5,IF($CG$4=8900,JJ5,IF($CG$4=9500,JK5,IF($CG$4=10000,JL5,""))))))))))))))))))))))))</f>
        <v>0</v>
      </c>
      <c r="ER5" s="164">
        <f>ET5</f>
        <v>0</v>
      </c>
      <c r="ES5" s="164" t="str">
        <f>IF(AND(CQ9=""),"",IF(AND(CS9=""),"",IF(AND(ES4=""),"",IF(AND(ES4&lt;=$GE$5),$GE$5,INDEX(ER5:ER33,MATCH(ES4,ET5:ET33)+(LOOKUP(ES4,ET5:ET33)&lt;&gt;ES4))))))</f>
        <v/>
      </c>
      <c r="ET5" s="164">
        <f>IF($CG$4=4200,IR5,IF($CG$4=4800,IS5,IF($CG$4="5400A",IU5,IF($CG$4=3600,IT5,IF($CG$4=1700,IV5,IF($CG$4=1750,IW5,IF($CG$4=1900,IX5,IF($CG$4=2000,IY5,IF($CG$4="2400A",IZ5,IF($CG$4="2400B",JA5,IF($CG$4="2400C",JB5,IF($CG$4="2800A",JC5,IF($CG$4="2800B",JD5,IF($CG$4="5400B",JE5,IF($CG$4=6000,JF5,IF($CG$4=6600,JG5,IF($CG$4=6800,JH5,IF($CG$4=7200,JI5,IF($CG$4=7600,JJ5,IF($CG$4=8200,JK5,IF($CG$4=8700,JL5,IF($CG$4=8900,JM5,IF($CG$4=9500,JN5,IF($CG$4=10000,JO5,""))))))))))))))))))))))))</f>
        <v>0</v>
      </c>
      <c r="EU5" s="164">
        <f>EW5</f>
        <v>0</v>
      </c>
      <c r="EV5" s="164" t="str">
        <f>IF(AND(CT9=""),"",IF(AND(CV9=""),"",IF(AND(EV4=""),"",IF(AND(EV4&lt;=$GE$5),$GE$5,INDEX(EU5:EU33,MATCH(EV4,EW5:EW33)+(LOOKUP(EV4,EW5:EW33)&lt;&gt;EV4))))))</f>
        <v/>
      </c>
      <c r="EW5" s="164">
        <f>IF($CG$4=4200,IU5,IF($CG$4=4800,IV5,IF($CG$4="5400A",IX5,IF($CG$4=3600,IW5,IF($CG$4=1700,IY5,IF($CG$4=1750,IZ5,IF($CG$4=1900,JA5,IF($CG$4=2000,JB5,IF($CG$4="2400A",JC5,IF($CG$4="2400B",JD5,IF($CG$4="2400C",JE5,IF($CG$4="2800A",JF5,IF($CG$4="2800B",JG5,IF($CG$4="5400B",JH5,IF($CG$4=6000,JI5,IF($CG$4=6600,JJ5,IF($CG$4=6800,JK5,IF($CG$4=7200,JL5,IF($CG$4=7600,JM5,IF($CG$4=8200,JN5,IF($CG$4=8700,JO5,IF($CG$4=8900,JP5,IF($CG$4=9500,JQ5,IF($CG$4=10000,JR5,""))))))))))))))))))))))))</f>
        <v>0</v>
      </c>
      <c r="EX5" s="164">
        <f>EZ5</f>
        <v>0</v>
      </c>
      <c r="EY5" s="164" t="str">
        <f>IF(AND(CW9=""),"",IF(AND(CY9=""),"",IF(AND(EY4=""),"",IF(AND(EY4&lt;=$GE$5),$GE$5,INDEX(EX5:EX33,MATCH(EY4,EZ5:EZ33)+(LOOKUP(EY4,EZ5:EZ33)&lt;&gt;EY4))))))</f>
        <v/>
      </c>
      <c r="EZ5" s="164">
        <f>IF($CG$4=4200,IX5,IF($CG$4=4800,IY5,IF($CG$4="5400A",JA5,IF($CG$4=3600,IZ5,IF($CG$4=1700,JB5,IF($CG$4=1750,JC5,IF($CG$4=1900,JD5,IF($CG$4=2000,JE5,IF($CG$4="2400A",JF5,IF($CG$4="2400B",JG5,IF($CG$4="2400C",JH5,IF($CG$4="2800A",JI5,IF($CG$4="2800B",JJ5,IF($CG$4="5400B",JK5,IF($CG$4=6000,JL5,IF($CG$4=6600,JM5,IF($CG$4=6800,JN5,IF($CG$4=7200,JO5,IF($CG$4=7600,JP5,IF($CG$4=8200,JQ5,IF($CG$4=8700,JR5,IF($CG$4=8900,JS5,IF($CG$4=9500,JT5,IF($CG$4=10000,JU5,""))))))))))))))))))))))))</f>
        <v>0</v>
      </c>
      <c r="FA5" s="164">
        <f>FC5</f>
        <v>0</v>
      </c>
      <c r="FB5" s="164" t="str">
        <f>IF(AND(CZ9=""),"",IF(AND(DB9=""),"",IF(AND(FB4=""),"",IF(AND(FB4&lt;=$GE$5),$GE$5,INDEX(FA5:FA33,MATCH(FB4,FC5:FC33)+(LOOKUP(FB4,FC5:FC33)&lt;&gt;FB4))))))</f>
        <v/>
      </c>
      <c r="FC5" s="164">
        <f>IF($CG$4=4200,JA5,IF($CG$4=4800,JB5,IF($CG$4="5400A",JD5,IF($CG$4=3600,JC5,IF($CG$4=1700,JE5,IF($CG$4=1750,JF5,IF($CG$4=1900,JG5,IF($CG$4=2000,JH5,IF($CG$4="2400A",JI5,IF($CG$4="2400B",JJ5,IF($CG$4="2400C",JK5,IF($CG$4="2800A",JL5,IF($CG$4="2800B",JM5,IF($CG$4="5400B",JN5,IF($CG$4=6000,JO5,IF($CG$4=6600,JP5,IF($CG$4=6800,JQ5,IF($CG$4=7200,JR5,IF($CG$4=7600,JS5,IF($CG$4=8200,JT5,IF($CG$4=8700,JU5,IF($CG$4=8900,JV5,IF($CG$4=9500,JW5,IF($CG$4=10000,JX5,""))))))))))))))))))))))))</f>
        <v>0</v>
      </c>
      <c r="FD5" s="164">
        <f>FF5</f>
        <v>0</v>
      </c>
      <c r="FE5" s="164" t="str">
        <f>IF(AND(DC9=""),"",IF(AND(DE9=""),"",IF(AND(FE4=""),"",IF(AND(FE4&lt;=$GE$5),$GE$5,INDEX(FD5:FD33,MATCH(FE4,FF5:FF33)+(LOOKUP(FE4,FF5:FF33)&lt;&gt;FE4))))))</f>
        <v/>
      </c>
      <c r="FF5" s="164">
        <f>IF($CG$4=4200,JD5,IF($CG$4=4800,JE5,IF($CG$4="5400A",JG5,IF($CG$4=3600,JF5,IF($CG$4=1700,JH5,IF($CG$4=1750,JI5,IF($CG$4=1900,JJ5,IF($CG$4=2000,JK5,IF($CG$4="2400A",JL5,IF($CG$4="2400B",JM5,IF($CG$4="2400C",JN5,IF($CG$4="2800A",JO5,IF($CG$4="2800B",JP5,IF($CG$4="5400B",JQ5,IF($CG$4=6000,JR5,IF($CG$4=6600,JS5,IF($CG$4=6800,JT5,IF($CG$4=7200,JU5,IF($CG$4=7600,JV5,IF($CG$4=8200,JW5,IF($CG$4=8700,JX5,IF($CG$4=8900,JY5,IF($CG$4=9500,JZ5,IF($CG$4=10000,KA5,""))))))))))))))))))))))))</f>
        <v>0</v>
      </c>
      <c r="FG5" s="164">
        <f>FI5</f>
        <v>0</v>
      </c>
      <c r="FH5" s="164" t="str">
        <f>IF(AND(DF9=""),"",IF(AND(DH9=""),"",IF(AND(FH4=""),"",IF(AND(FH4&lt;=$GE$5),$GE$5,INDEX(FG5:FG33,MATCH(FH4,FI5:FI33)+(LOOKUP(FH4,FI5:FI33)&lt;&gt;FH4))))))</f>
        <v/>
      </c>
      <c r="FI5" s="164">
        <f>IF($CG$4=4200,JG5,IF($CG$4=4800,JH5,IF($CG$4="5400A",JJ5,IF($CG$4=3600,JI5,IF($CG$4=1700,JK5,IF($CG$4=1750,JL5,IF($CG$4=1900,JM5,IF($CG$4=2000,JN5,IF($CG$4="2400A",JO5,IF($CG$4="2400B",JP5,IF($CG$4="2400C",JQ5,IF($CG$4="2800A",JR5,IF($CG$4="2800B",JS5,IF($CG$4="5400B",JT5,IF($CG$4=6000,JU5,IF($CG$4=6600,JV5,IF($CG$4=6800,JW5,IF($CG$4=7200,JX5,IF($CG$4=7600,JY5,IF($CG$4=8200,JZ5,IF($CG$4=8700,KA5,IF($CG$4=8900,KB5,IF($CG$4=9500,KC5,IF($CG$4=10000,KD5,""))))))))))))))))))))))))</f>
        <v>0</v>
      </c>
      <c r="FJ5" s="164">
        <f>FL5</f>
        <v>0</v>
      </c>
      <c r="FK5" s="164" t="str">
        <f>IF(AND(DI9=""),"",IF(AND(DK9=""),"",IF(AND(FK4=""),"",IF(AND(FK4&lt;=$GE$5),$GE$5,INDEX(FJ5:FJ33,MATCH(FK4,FL5:FL33)+(LOOKUP(FK4,FL5:FL33)&lt;&gt;FK4))))))</f>
        <v/>
      </c>
      <c r="FL5" s="164">
        <f>IF($CG$4=4200,JJ5,IF($CG$4=4800,JK5,IF($CG$4="5400A",JM5,IF($CG$4=3600,JL5,IF($CG$4=1700,JN5,IF($CG$4=1750,JO5,IF($CG$4=1900,JP5,IF($CG$4=2000,JQ5,IF($CG$4="2400A",JR5,IF($CG$4="2400B",JS5,IF($CG$4="2400C",JT5,IF($CG$4="2800A",JU5,IF($CG$4="2800B",JV5,IF($CG$4="5400B",JW5,IF($CG$4=6000,JX5,IF($CG$4=6600,JY5,IF($CG$4=6800,JZ5,IF($CG$4=7200,KA5,IF($CG$4=7600,KB5,IF($CG$4=8200,KC5,IF($CG$4=8700,KD5,IF($CG$4=8900,KE5,IF($CG$4=9500,KF5,IF($CG$4=10000,KG5,""))))))))))))))))))))))))</f>
        <v>0</v>
      </c>
      <c r="FM5" s="164">
        <f>FO5</f>
        <v>0</v>
      </c>
      <c r="FN5" s="164" t="str">
        <f>IF(AND(DL9=""),"",IF(AND(DN9=""),"",IF(AND(FN4=""),"",IF(AND(FN4&lt;=$GE$5),$GE$5,INDEX(FM5:FM33,MATCH(FN4,FO5:FO33)+(LOOKUP(FN4,FO5:FO33)&lt;&gt;FN4))))))</f>
        <v/>
      </c>
      <c r="FO5" s="164">
        <f>IF($CG$4=4200,JM5,IF($CG$4=4800,JN5,IF($CG$4="5400A",JP5,IF($CG$4=3600,JO5,IF($CG$4=1700,JQ5,IF($CG$4=1750,JR5,IF($CG$4=1900,JS5,IF($CG$4=2000,JT5,IF($CG$4="2400A",JU5,IF($CG$4="2400B",JV5,IF($CG$4="2400C",JW5,IF($CG$4="2800A",JX5,IF($CG$4="2800B",JY5,IF($CG$4="5400B",JZ5,IF($CG$4=6000,KA5,IF($CG$4=6600,KB5,IF($CG$4=6800,KC5,IF($CG$4=7200,KD5,IF($CG$4=7600,KE5,IF($CG$4=8200,KF5,IF($CG$4=8700,KG5,IF($CG$4=8900,KH5,IF($CG$4=9500,KI5,IF($CG$4=10000,KJ5,""))))))))))))))))))))))))</f>
        <v>0</v>
      </c>
      <c r="FP5" s="164">
        <f>FR5</f>
        <v>0</v>
      </c>
      <c r="FQ5" s="164" t="str">
        <f>IF(AND(DO9=""),"",IF(AND(DQ9=""),"",IF(AND(FQ4=""),"",IF(AND(FQ4&lt;=$GE$5),$GE$5,INDEX(FP5:FP33,MATCH(FQ4,FR5:FR33)+(LOOKUP(FQ4,FR5:FR33)&lt;&gt;FQ4))))))</f>
        <v/>
      </c>
      <c r="FR5" s="164">
        <f>IF($CG$4=4200,JP5,IF($CG$4=4800,JQ5,IF($CG$4="5400A",JS5,IF($CG$4=3600,JR5,IF($CG$4=1700,JT5,IF($CG$4=1750,JU5,IF($CG$4=1900,JV5,IF($CG$4=2000,JW5,IF($CG$4="2400A",JX5,IF($CG$4="2400B",JY5,IF($CG$4="2400C",JZ5,IF($CG$4="2800A",KA5,IF($CG$4="2800B",KB5,IF($CG$4="5400B",KC5,IF($CG$4=6000,KD5,IF($CG$4=6600,KE5,IF($CG$4=6800,KF5,IF($CG$4=7200,KG5,IF($CG$4=7600,KH5,IF($CG$4=8200,KI5,IF($CG$4=8700,KJ5,IF($CG$4=8900,KK5,IF($CG$4=9500,KL5,IF($CG$4=10000,KM5,""))))))))))))))))))))))))</f>
        <v>0</v>
      </c>
      <c r="FS5" s="164">
        <f>FU5</f>
        <v>0</v>
      </c>
      <c r="FT5" s="164" t="str">
        <f>IF(AND(DR9=""),"",IF(AND(DT9=""),"",IF(AND(FT4=""),"",IF(AND(FT4&lt;=$GE$5),$GE$5,INDEX(FS5:FS33,MATCH(FT4,FU5:FU33)+(LOOKUP(FT4,FU5:FU33)&lt;&gt;FT4))))))</f>
        <v/>
      </c>
      <c r="FU5" s="164">
        <f>IF($CG$4=4200,JS5,IF($CG$4=4800,JT5,IF($CG$4="5400A",JV5,IF($CG$4=3600,JU5,IF($CG$4=1700,JW5,IF($CG$4=1750,JX5,IF($CG$4=1900,JY5,IF($CG$4=2000,JZ5,IF($CG$4="2400A",KA5,IF($CG$4="2400B",KB5,IF($CG$4="2400C",KC5,IF($CG$4="2800A",KD5,IF($CG$4="2800B",KE5,IF($CG$4="5400B",KF5,IF($CG$4=6000,KG5,IF($CG$4=6600,KH5,IF($CG$4=6800,KI5,IF($CG$4=7200,KJ5,IF($CG$4=7600,KK5,IF($CG$4=8200,KL5,IF($CG$4=8700,KM5,IF($CG$4=8900,KN5,IF($CG$4=9500,KO5,IF($CG$4=10000,KP5,""))))))))))))))))))))))))</f>
        <v>0</v>
      </c>
      <c r="FV5" s="164">
        <f>FX5</f>
        <v>0</v>
      </c>
      <c r="FW5" s="164" t="str">
        <f>IF(AND(DU9=""),"",IF(AND(DW9=""),"",IF(AND(FW4=""),"",IF(AND(FW4&lt;=$GE$5),$GE$5,INDEX(FV5:FV33,MATCH(FW4,FX5:FX33)+(LOOKUP(FW4,FX5:FX33)&lt;&gt;FW4))))))</f>
        <v/>
      </c>
      <c r="FX5" s="164">
        <f>IF($CG$4=4200,JV5,IF($CG$4=4800,JW5,IF($CG$4="5400A",JY5,IF($CG$4=3600,JX5,IF($CG$4=1700,JZ5,IF($CG$4=1750,KA5,IF($CG$4=1900,KB5,IF($CG$4=2000,KC5,IF($CG$4="2400A",KD5,IF($CG$4="2400B",KE5,IF($CG$4="2400C",KF5,IF($CG$4="2800A",KG5,IF($CG$4="2800B",KH5,IF($CG$4="5400B",KI5,IF($CG$4=6000,KJ5,IF($CG$4=6600,KK5,IF($CG$4=6800,KL5,IF($CG$4=7200,KM5,IF($CG$4=7600,KN5,IF($CG$4=8200,KO5,IF($CG$4=8700,KP5,IF($CG$4=8900,KQ5,IF($CG$4=9500,KR5,IF($CG$4=10000,KS5,""))))))))))))))))))))))))</f>
        <v>0</v>
      </c>
      <c r="FY5" s="42"/>
      <c r="FZ5" s="42"/>
      <c r="GA5" s="42"/>
      <c r="GC5" s="1">
        <f>GE5</f>
        <v>39300</v>
      </c>
      <c r="GE5" s="1">
        <f>IF($GE$3=4200,GG5,IF($GE$3=4800,GH5,IF($GE$3="5400A",GJ5,IF($GE$3=3600,GI5,IF($GE$3=1700,GK5,IF($GE$3=1750,GL5,IF($GE$3=1900,GM5,IF($GE$3=2000,GN5,IF($GE$3="2400A",GO5,IF($GE$3="2400B",GP5,IF($GE$3="2400C",GQ5,IF($GE$3="2800A",GR5,IF($GE$3="2800B",GS5,IF($GE$3="5400B",GT5,IF($GE$3=6000,GU5,IF($GE$3=6600,GV5,IF($GE$3=6800,GW5,IF($GE$3=7200,GX5,IF($GE$3=7600,GY5,IF($GE$3=8200,GZ5,IF($GE$3=8700,HA5,IF($GE$3=8900,HB5,IF($GE$3=9500,HC5,IF($GE$3=10000,HD5,""))))))))))))))))))))))))</f>
        <v>39300</v>
      </c>
      <c r="GG5" s="1">
        <v>26500</v>
      </c>
      <c r="GH5" s="88">
        <v>31100</v>
      </c>
      <c r="GI5" s="1">
        <v>23700</v>
      </c>
      <c r="GJ5" s="1">
        <v>39300</v>
      </c>
      <c r="GK5" s="30">
        <v>12400</v>
      </c>
      <c r="GL5" s="30">
        <v>12600</v>
      </c>
      <c r="GM5" s="14">
        <v>12800</v>
      </c>
      <c r="GN5" s="15">
        <v>13500</v>
      </c>
      <c r="GO5" s="14">
        <v>14600</v>
      </c>
      <c r="GP5" s="16">
        <v>15100</v>
      </c>
      <c r="GQ5" s="17">
        <v>15700</v>
      </c>
      <c r="GR5" s="18">
        <v>18500</v>
      </c>
      <c r="GS5" s="18">
        <v>20100</v>
      </c>
      <c r="GT5" s="19">
        <v>39300</v>
      </c>
      <c r="GU5" s="19">
        <v>42500</v>
      </c>
      <c r="GV5" s="14">
        <v>47200</v>
      </c>
      <c r="GW5" s="14">
        <v>49700</v>
      </c>
      <c r="GX5" s="14">
        <v>52800</v>
      </c>
      <c r="GY5" s="14">
        <v>58000</v>
      </c>
      <c r="GZ5" s="14">
        <v>62300</v>
      </c>
      <c r="HA5" s="15">
        <v>86200</v>
      </c>
      <c r="HB5" s="15">
        <v>90800</v>
      </c>
      <c r="HC5" s="15">
        <v>102100</v>
      </c>
      <c r="HD5" s="26">
        <v>104200</v>
      </c>
    </row>
    <row r="6" spans="1:216" ht="23.25" customHeight="1" thickTop="1" thickBot="1">
      <c r="A6" s="174"/>
      <c r="B6" s="110"/>
      <c r="C6" s="143"/>
      <c r="D6" s="238"/>
      <c r="E6" s="238"/>
      <c r="F6" s="238"/>
      <c r="G6" s="175"/>
      <c r="H6" s="143"/>
      <c r="I6" s="215" t="s">
        <v>222</v>
      </c>
      <c r="J6" s="215"/>
      <c r="K6" s="99"/>
      <c r="L6" s="86"/>
      <c r="M6" s="86"/>
      <c r="N6" s="86"/>
      <c r="O6" s="86"/>
      <c r="P6" s="223" t="s">
        <v>223</v>
      </c>
      <c r="Q6" s="223"/>
      <c r="R6" s="223"/>
      <c r="S6" s="223"/>
      <c r="T6" s="223"/>
      <c r="U6" s="223"/>
      <c r="V6" s="223"/>
      <c r="W6" s="223"/>
      <c r="X6" s="223"/>
      <c r="Y6" s="216" t="s">
        <v>208</v>
      </c>
      <c r="Z6" s="216"/>
      <c r="AA6" s="216"/>
      <c r="AB6" s="216"/>
      <c r="AC6" s="216"/>
      <c r="AD6" s="216"/>
      <c r="AE6" s="216"/>
      <c r="AF6" s="216"/>
      <c r="AG6" s="216"/>
      <c r="AH6" s="89"/>
      <c r="AI6" s="89"/>
      <c r="AJ6" s="89"/>
      <c r="AK6" s="89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Z6" s="1" t="s">
        <v>56</v>
      </c>
      <c r="BA6" s="50">
        <v>2000</v>
      </c>
      <c r="BB6" s="50">
        <v>5</v>
      </c>
      <c r="BC6" s="50" t="s">
        <v>67</v>
      </c>
      <c r="BL6" s="164">
        <f t="shared" ref="BL6:BL33" si="0">BN6</f>
        <v>53100</v>
      </c>
      <c r="BM6" s="164">
        <f>IF(AND($J$9=""),"",IF(AND($L$9=""),"",IF(AND(BM4=""),"",IF(AND(BM4&lt;=BN5),BN5,INDEX(BL5:BL20,MATCH(BM4,BN5:BN20)+(LOOKUP(BM4,BN5:BN20)&lt;&gt;BM4))))))</f>
        <v>67200</v>
      </c>
      <c r="BN6" s="164">
        <f t="shared" ref="BN6:BN33" si="1">IF($BL$4=4200,GG6,IF($BL$4=4800,GH6,IF($BL$4="5400A",GJ6,IF($BL$4=3600,GI6,IF($BL$4=1700,GK6,IF($BL$4=1750,GL6,IF($BL$4=1900,GM6,IF($BL$4=2000,GN6,IF($BL$4="2400A",GO6,IF($BL$4="2400B",GP6,IF($BL$4="2400C",GQ6,IF($BL$4="2800A",GR6,IF($BL$4="2800B",GS6,IF($BL$4="5400B",GT6,IF($BL$4=6000,GU6,IF($BL$4=6600,GV6,IF($BL$4=6800,GW6,IF($BL$4=7200,GX6,IF($BL$4=7600,GY6,IF($BL$4=8200,GZ6,IF($BL$4=8700,HA6,IF($BL$4=8900,HB6,IF($BL$4=9500,HC6,IF($BL$4=10000,HD6,""))))))))))))))))))))))))</f>
        <v>53100</v>
      </c>
      <c r="BO6" s="164">
        <f t="shared" ref="BO6:BO33" si="2">BQ6</f>
        <v>44300</v>
      </c>
      <c r="BP6" s="164">
        <f>IF(AND($J$10=""),"",IF(AND($L$10=""),"",IF(AND(BP4=""),"",IF(AND(BP4&lt;=BQ5),BQ5,INDEX(BO5:BO20,MATCH(BP4,BQ5:BQ20)+(LOOKUP(BP4,BQ5:BQ20)&lt;&gt;BP4))))))</f>
        <v>56100</v>
      </c>
      <c r="BQ6" s="164">
        <f t="shared" ref="BQ6:BQ33" si="3">IF($BO$4=4200,GG6,IF($BO$4=4800,GH6,IF($BO$4="5400A",GJ6,IF($BO$4=3600,GI6,IF($BO$4=1700,GK6,IF($BO$4=1750,GL6,IF($BO$4=1900,GM6,IF($BO$4=2000,GN6,IF($BO$4="2400A",GO6,IF($BO$4="2400B",GP6,IF($BO$4="2400C",GQ6,IF($BO$4="2800A",GR6,IF($BO$4="2800B",GS6,IF($BO$4="5400B",GT6,IF($BO$4=6000,GU6,IF($BO$4=6600,GV6,IF($BO$4=6800,GW6,IF($BO$4=7200,GX6,IF($BO$4=7600,GY6,IF($BO$4=8200,GZ6,IF($BO$4=8700,HA6,IF($BO$4=8900,HB6,IF($BO$4=9500,HC6,IF($BO$4=10000,HD6,""))))))))))))))))))))))))</f>
        <v>44300</v>
      </c>
      <c r="BR6" s="164">
        <f t="shared" ref="BR6:BR33" si="4">BT6</f>
        <v>33800</v>
      </c>
      <c r="BS6" s="164">
        <f>IF(AND($J$11=""),"",IF(AND($L$11=""),"",IF(AND(BS4=""),"",IF(AND(BS4&lt;=BT5),BT5,INDEX(BR5:BR20,MATCH(BS4,BT5:BT20)+(LOOKUP(BS4,BT5:BT20)&lt;&gt;BS4))))))</f>
        <v>36900</v>
      </c>
      <c r="BT6" s="164">
        <f t="shared" ref="BT6:BT33" si="5">IF($BR$4=4200,GG6,IF($BR$4=4800,GH6,IF($BR$4="5400A",GJ6,IF($BR$4=3600,GI6,IF($BR$4=1700,GK6,IF($BR$4=1750,GL6,IF($BR$4=1900,GM6,IF($BR$4=2000,GN6,IF($BR$4="2400A",GO6,IF($BR$4="2400B",GP6,IF($BR$4="2400C",GQ6,IF($BR$4="2800A",GR6,IF($BR$4="2800B",GS6,IF($BR$4="5400B",GT6,IF($BR$4=6000,GU6,IF($BR$4=6600,GV6,IF($BR$4=6800,GW6,IF($BR$4=7200,GX6,IF($BR$4=7600,GY6,IF($BR$4=8200,GZ6,IF($BR$4=8700,HA6,IF($BR$4=8900,HB6,IF($BR$4=9500,HC6,IF($BR$4=10000,HD6,""))))))))))))))))))))))))</f>
        <v>33800</v>
      </c>
      <c r="BU6" s="164">
        <f t="shared" ref="BU6:BU33" si="6">BW6</f>
        <v>33800</v>
      </c>
      <c r="BV6" s="164">
        <f>IF(AND($J$12=""),"",IF(AND($L$12=""),"",IF(AND(BV4=""),"",IF(AND(BV4&lt;=BW5),BW5,INDEX(BU5:BU20,MATCH(BV4,BW5:BW20)+(LOOKUP(BV4,BW5:BW20)&lt;&gt;BV4))))))</f>
        <v>35800</v>
      </c>
      <c r="BW6" s="164">
        <f t="shared" ref="BW6:BW33" si="7">IF($BU$4=4200,GG6,IF($BU$4=4800,GH6,IF($BU$4="5400A",GJ6,IF($BU$4=3600,GI6,IF($BU$4=1700,GK6,IF($BU$4=1750,GL6,IF($BU$4=1900,GM6,IF($BU$4=2000,GN6,IF($BU$4="2400A",GO6,IF($BU$4="2400B",GP6,IF($BU$4="2400C",GQ6,IF($BU$4="2800A",GR6,IF($BU$4="2800B",GS6,IF($BU$4="5400B",GT6,IF($BU$4=6000,GU6,IF($BU$4=6600,GV6,IF($BU$4=6800,GW6,IF($BU$4=7200,GX6,IF($BU$4=7600,GY6,IF($BU$4=8200,GZ6,IF($BU$4=8700,HA6,IF($BU$4=8900,HB6,IF($BU$4=9500,HC6,IF($BU$4=10000,HD6,""))))))))))))))))))))))))</f>
        <v>33800</v>
      </c>
      <c r="BX6" s="164">
        <f t="shared" ref="BX6:BX33" si="8">BZ6</f>
        <v>33800</v>
      </c>
      <c r="BY6" s="164">
        <f>IF(AND($J$13=""),"",IF(AND($L$13=""),"",IF(AND(BY4=""),"",IF(AND(BY4&lt;=BZ5),BZ5,INDEX(BX5:BX20,MATCH(BY4,BZ5:BZ20)+(LOOKUP(BY4,BZ5:BZ20)&lt;&gt;BY4))))))</f>
        <v>36900</v>
      </c>
      <c r="BZ6" s="164">
        <f t="shared" ref="BZ6:BZ33" si="9">IF($BX$4=4200,GG6,IF($BX$4=4800,GH6,IF($BX$4="5400A",GJ6,IF($BX$4=3600,GI6,IF($BX$4=1700,GK6,IF($BX$4=1750,GL6,IF($BX$4=1900,GM6,IF($BX$4=2000,GN6,IF($BX$4="2400A",GO6,IF($BX$4="2400B",GP6,IF($BX$4="2400C",GQ6,IF($BX$4="2800A",GR6,IF($BX$4="2800B",GS6,IF($BX$4="5400B",GT6,IF($BX$4=6000,GU6,IF($BX$4=6600,GV6,IF($BX$4=6800,GW6,IF($BX$4=7200,GX6,IF($BX$4=7600,GY6,IF($BX$4=8200,GZ6,IF($BX$4=8700,HA6,IF($BX$4=8900,HB6,IF($BX$4=9500,HC6,IF($BX$4=10000,HD6,""))))))))))))))))))))))))</f>
        <v>33800</v>
      </c>
      <c r="CA6" s="164">
        <f t="shared" ref="CA6:CA33" si="10">CC6</f>
        <v>33800</v>
      </c>
      <c r="CB6" s="164">
        <f>IF(AND($J$14=""),"",IF(AND($L$14=""),"",IF(AND(CB4=""),"",IF(AND(CB4&lt;=CC5),CC5,INDEX(CA5:CA20,MATCH(CB4,CC5:CC20)+(LOOKUP(CB4,CC5:CC20)&lt;&gt;CB4))))))</f>
        <v>36900</v>
      </c>
      <c r="CC6" s="164">
        <f t="shared" ref="CC6:CC33" si="11">IF($CA$4=4200,GG6,IF($CA$4=4800,GH6,IF($CA$4="5400A",GJ6,IF($CA$4=3600,GI6,IF($CA$4=1700,GK6,IF($CA$4=1750,GL6,IF($CA$4=1900,GM6,IF($CA$4=2000,GN6,IF($CA$4="2400A",GO6,IF($CA$4="2400B",GP6,IF($CA$4="2400C",GQ6,IF($CA$4="2800A",GR6,IF($CA$4="2800B",GS6,IF($CA$4="5400B",GT6,IF($CA$4=6000,GU6,IF($CA$4=6600,GV6,IF($CA$4=6800,GW6,IF($CA$4=7200,GX6,IF($CA$4=7600,GY6,IF($CA$4=8200,GZ6,IF($CA$4=8700,HA6,IF($CA$4=8900,HB6,IF($CA$4=9500,HC6,IF($CA$4=10000,HD6,""))))))))))))))))))))))))</f>
        <v>33800</v>
      </c>
      <c r="CD6" s="164">
        <f t="shared" ref="CD6:CD33" si="12">CF6</f>
        <v>44300</v>
      </c>
      <c r="CE6" s="164">
        <f>IF(AND($J$15=""),"",IF(AND($L$15=""),"",IF(AND(CE4=""),"",IF(AND(CE4&lt;=CF5),CF5,INDEX(CD5:CD20,MATCH(CE4,CF5:CF20)+(LOOKUP(CE4,CF5:CF20)&lt;&gt;CE4))))))</f>
        <v>57800</v>
      </c>
      <c r="CF6" s="164">
        <f t="shared" ref="CF6:CF33" si="13">IF($CD$4=4200,GG6,IF($CD$4=4800,GH6,IF($CD$4="5400A",GJ6,IF($CD$4=3600,GI6,IF($CD$4=1700,GK6,IF($CD$4=1750,GL6,IF($CD$4=1900,GM6,IF($CD$4=2000,GN6,IF($CD$4="2400A",GO6,IF($CD$4="2400B",GP6,IF($CD$4="2400C",GQ6,IF($CD$4="2800A",GR6,IF($CD$4="2800B",GS6,IF($CD$4="5400B",GT6,IF($CD$4=6000,GU6,IF($CD$4=6600,GV6,IF($CD$4=6800,GW6,IF($CD$4=7200,GX6,IF($CD$4=7600,GY6,IF($CD$4=8200,GZ6,IF($CD$4=8700,HA6,IF($CD$4=8900,HB6,IF($CD$4=9500,HC6,IF($CD$4=10000,HD6,""))))))))))))))))))))))))</f>
        <v>44300</v>
      </c>
      <c r="CG6" s="164">
        <f t="shared" ref="CG6:CG33" si="14">CI6</f>
        <v>37800</v>
      </c>
      <c r="CH6" s="164">
        <f>IF(AND($J$16=""),"",IF(AND($L$16=""),"",IF(AND(CH4=""),"",IF(AND(CH4&lt;=CI5),CI5,INDEX(CG5:CG20,MATCH(CH4,CI5:CI20)+(LOOKUP(CH4,CI5:CI20)&lt;&gt;CH4))))))</f>
        <v>42500</v>
      </c>
      <c r="CI6" s="164">
        <f t="shared" ref="CI6:CI33" si="15">IF($CG$4=4200,GG6,IF($CG$4=4800,GH6,IF($CG$4="5400A",GJ6,IF($CG$4=3600,GI6,IF($CG$4=1700,GK6,IF($CG$4=1750,GL6,IF($CG$4=1900,GM6,IF($CG$4=2000,GN6,IF($CG$4="2400A",GO6,IF($CG$4="2400B",GP6,IF($CG$4="2400C",GQ6,IF($CG$4="2800A",GR6,IF($CG$4="2800B",GS6,IF($CG$4="5400B",GT6,IF($CG$4=6000,GU6,IF($CG$4=6600,GV6,IF($CG$4=6800,GW6,IF($CG$4=7200,GX6,IF($CG$4=7600,GY6,IF($CG$4=8200,GZ6,IF($CG$4=8700,HA6,IF($CG$4=8900,HB6,IF($CG$4=9500,HC6,IF($CG$4=10000,HD6,""))))))))))))))))))))))))</f>
        <v>37800</v>
      </c>
      <c r="CJ6" s="164">
        <f t="shared" ref="CJ6:CJ33" si="16">CL6</f>
        <v>33800</v>
      </c>
      <c r="CK6" s="164">
        <f>IF(AND($J$17=""),"",IF(AND($L$17=""),"",IF(AND(CK4=""),"",IF(AND(CK4&lt;=CL5),CL5,INDEX(CJ5:CJ20,MATCH(CK4,CL5:CL20)+(LOOKUP(CK4,CL5:CL20)&lt;&gt;CK4))))))</f>
        <v>35800</v>
      </c>
      <c r="CL6" s="164">
        <f t="shared" ref="CL6:CL33" si="17">IF($CJ$4=4200,GG6,IF($CJ$4=4800,GH6,IF($CJ$4="5400A",GJ6,IF($CJ$4=3600,GI6,IF($CJ$4=1700,GK6,IF($CJ$4=1750,GL6,IF($CJ$4=1900,GM6,IF($CJ$4=2000,GN6,IF($CJ$4="2400A",GO6,IF($CJ$4="2400B",GP6,IF($CJ$4="2400C",GQ6,IF($CJ$4="2800A",GR6,IF($CJ$4="2800B",GS6,IF($CJ$4="5400B",GT6,IF($CJ$4=6000,GU6,IF($CJ$4=6600,GV6,IF($CJ$4=6800,GW6,IF($CJ$4=7200,GX6,IF($CJ$4=7600,GY6,IF($CJ$4=8200,GZ6,IF($CJ$4=8700,HA6,IF($CJ$4=8900,HB6,IF($CJ$4=9500,HC6,IF($CJ$4=10000,HD6,""))))))))))))))))))))))))</f>
        <v>33800</v>
      </c>
      <c r="CM6" s="164">
        <f t="shared" ref="CM6:CM33" si="18">CO6</f>
        <v>33800</v>
      </c>
      <c r="CN6" s="164">
        <f>IF(AND($J$18=""),"",IF(AND($L$18=""),"",IF(AND(CN4=""),"",IF(AND(CN4&lt;=CO5),CO5,INDEX(CM5:CM20,MATCH(CN4,CO5:CO20)+(LOOKUP(CN4,CO5:CO20)&lt;&gt;CN4))))))</f>
        <v>36900</v>
      </c>
      <c r="CO6" s="164">
        <f t="shared" ref="CO6:CO33" si="19">IF($CM$4=4200,GG6,IF($CM$4=4800,GH6,IF($CM$4="5400A",GJ6,IF($CM$4=3600,GI6,IF($CM$4=1700,GK6,IF($CM$4=1750,GL6,IF($CM$4=1900,GM6,IF($CM$4=2000,GN6,IF($CM$4="2400A",GO6,IF($CM$4="2400B",GP6,IF($CM$4="2400C",GQ6,IF($CM$4="2800A",GR6,IF($CM$4="2800B",GS6,IF($CM$4="5400B",GT6,IF($CM$4=6000,GU6,IF($CM$4=6600,GV6,IF($CM$4=6800,GW6,IF($CM$4=7200,GX6,IF($CM$4=7600,GY6,IF($CM$4=8200,GZ6,IF($CM$4=8700,HA6,IF($CM$4=8900,HB6,IF($CM$4=9500,HC6,IF($CM$4=10000,HD6,""))))))))))))))))))))))))</f>
        <v>33800</v>
      </c>
      <c r="CP6" s="164">
        <f t="shared" ref="CP6:CP33" si="20">CR6</f>
        <v>44300</v>
      </c>
      <c r="CQ6" s="164">
        <f>IF(AND($J$19=""),"",IF(AND($L$19=""),"",IF(AND(CQ4=""),"",IF(AND(CQ4&lt;=CR5),CR5,INDEX(CP5:CP20,MATCH(CQ4,CR5:CR20)+(LOOKUP(CQ4,CR5:CR20)&lt;&gt;CQ4))))))</f>
        <v>57800</v>
      </c>
      <c r="CR6" s="164">
        <f t="shared" ref="CR6:CR33" si="21">IF($CP$4=4200,GG6,IF($CP$4=4800,GH6,IF($CP$4="5400A",GJ6,IF($CP$4=3600,GI6,IF($CP$4=1700,GK6,IF($CP$4=1750,GL6,IF($CP$4=1900,GM6,IF($CP$4=2000,GN6,IF($CP$4="2400A",GO6,IF($CP$4="2400B",GP6,IF($CP$4="2400C",GQ6,IF($CP$4="2800A",GR6,IF($CP$4="2800B",GS6,IF($CP$4="5400B",GT6,IF($CP$4=6000,GU6,IF($CP$4=6600,GV6,IF($CP$4=6800,GW6,IF($CP$4=7200,GX6,IF($CP$4=7600,GY6,IF($CP$4=8200,GZ6,IF($CP$4=8700,HA6,IF($CP$4=8900,HB6,IF($CP$4=9500,HC6,IF($CP$4=10000,HD6,""))))))))))))))))))))))))</f>
        <v>44300</v>
      </c>
      <c r="CS6" s="164">
        <f t="shared" ref="CS6:CS33" si="22">CU6</f>
        <v>37800</v>
      </c>
      <c r="CT6" s="164">
        <f>IF(AND($J$20=""),"",IF(AND($L$20=""),"",IF(AND(CT4=""),"",IF(AND(CT4&lt;=CU5),CU5,INDEX(CS5:CS20,MATCH(CT4,CU5:CU20)+(LOOKUP(CT4,CU5:CU20)&lt;&gt;CT4))))))</f>
        <v>57200</v>
      </c>
      <c r="CU6" s="164">
        <f t="shared" ref="CU6:CU33" si="23">IF($CS$4=4200,GG6,IF($CS$4=4800,GH6,IF($CS$4="5400A",GJ6,IF($CS$4=3600,GI6,IF($CS$4=1700,GK6,IF($CS$4=1750,GL6,IF($CS$4=1900,GM6,IF($CS$4=2000,GN6,IF($CS$4="2400A",GO6,IF($CS$4="2400B",GP6,IF($CS$4="2400C",GQ6,IF($CS$4="2800A",GR6,IF($CS$4="2800B",GS6,IF($CS$4="5400B",GT6,IF($CS$4=6000,GU6,IF($CS$4=6600,GV6,IF($CS$4=6800,GW6,IF($CS$4=7200,GX6,IF($CS$4=7600,GY6,IF($CS$4=8200,GZ6,IF($CS$4=8700,HA6,IF($CS$4=8900,HB6,IF($CS$4=9500,HC6,IF($CS$4=10000,HD6,""))))))))))))))))))))))))</f>
        <v>37800</v>
      </c>
      <c r="CV6" s="164" t="str">
        <f t="shared" ref="CV6:CV33" si="24">CX6</f>
        <v/>
      </c>
      <c r="CW6" s="164" t="str">
        <f>IF(AND($J$21=""),"",IF(AND($L$21=""),"",IF(AND(CW4=""),"",IF(AND(CW4&lt;=CX5),CX5,INDEX(CV5:CV20,MATCH(CW4,CX5:CX20)+(LOOKUP(CW4,CX5:CX20)&lt;&gt;CW4))))))</f>
        <v/>
      </c>
      <c r="CX6" s="164" t="str">
        <f t="shared" ref="CX6:CX33" si="25">IF($CV$4=4200,GG6,IF($CV$4=4800,GH6,IF($CV$4="5400A",GJ6,IF($CV$4=3600,GI6,IF($CV$4=1700,GK6,IF($CV$4=1750,GL6,IF($CV$4=1900,GM6,IF($CV$4=2000,GN6,IF($CV$4="2400A",GO6,IF($CV$4="2400B",GP6,IF($CV$4="2400C",GQ6,IF($CV$4="2800A",GR6,IF($CV$4="2800B",GS6,IF($CV$4="5400B",GT6,IF($CV$4=6000,GU6,IF($CV$4=6600,GV6,IF($CV$4=6800,GW6,IF($CV$4=7200,GX6,IF($CV$4=7600,GY6,IF($CV$4=8200,GZ6,IF($CV$4=8700,HA6,IF($CV$4=8900,HB6,IF($CV$4=9500,HC6,IF($CV$4=10000,HD6,""))))))))))))))))))))))))</f>
        <v/>
      </c>
      <c r="CY6" s="164" t="str">
        <f t="shared" ref="CY6:CY33" si="26">DA6</f>
        <v/>
      </c>
      <c r="CZ6" s="164" t="str">
        <f>IF(AND($J$22=""),"",IF(AND($L$22=""),"",IF(AND(CZ4=""),"",IF(AND(CZ4&lt;=DA5),DA5,INDEX(CY5:CY20,MATCH(CZ4,DA5:DA20)+(LOOKUP(CZ4,DA5:DA20)&lt;&gt;CZ4))))))</f>
        <v/>
      </c>
      <c r="DA6" s="164" t="str">
        <f t="shared" ref="DA6:DA33" si="27">IF($CY$4=4200,GG6,IF($CY$4=4800,GH6,IF($CY$4="5400A",GJ6,IF($CY$4=3600,GI6,IF($CY$4=1700,GK6,IF($CY$4=1750,GL6,IF($CY$4=1900,GM6,IF($CY$4=2000,GN6,IF($CY$4="2400A",GO6,IF($CY$4="2400B",GP6,IF($CY$4="2400C",GQ6,IF($CY$4="2800A",GR6,IF($CY$4="2800B",GS6,IF($CY$4="5400B",GT6,IF($CY$4=6000,GU6,IF($CY$4=6600,GV6,IF($CY$4=6800,GW6,IF($CY$4=7200,GX6,IF($CY$4=7600,GY6,IF($CY$4=8200,GZ6,IF($CY$4=8700,HA6,IF($CY$4=8900,HB6,IF($CY$4=9500,HC6,IF($CY$4=10000,HD6,""))))))))))))))))))))))))</f>
        <v/>
      </c>
      <c r="DB6" s="164" t="str">
        <f t="shared" ref="DB6:DB33" si="28">DD6</f>
        <v/>
      </c>
      <c r="DC6" s="164" t="str">
        <f>IF(AND($J$23=""),"",IF(AND($L$23=""),"",IF(AND(DC4=""),"",IF(AND(DC4&lt;=DD5),DD5,INDEX(DB5:DB20,MATCH(DC4,DD5:DD20)+(LOOKUP(DC4,DD5:DD20)&lt;&gt;DC4))))))</f>
        <v/>
      </c>
      <c r="DD6" s="164" t="str">
        <f t="shared" ref="DD6:DD33" si="29">IF($DB$4=4200,GG6,IF($DB$4=4800,GH6,IF($DB$4="5400A",GJ6,IF($DB$4=3600,GI6,IF($DB$4=1700,GK6,IF($DB$4=1750,GL6,IF($DB$4=1900,GM6,IF($DB$4=2000,GN6,IF($DB$4="2400A",GO6,IF($DB$4="2400B",GP6,IF($DB$4="2400C",GQ6,IF($DB$4="2800A",GR6,IF($DB$4="2800B",GS6,IF($DB$4="5400B",GT6,IF($DB$4=6000,GU6,IF($DB$4=6600,GV6,IF($DB$4=6800,GW6,IF($DB$4=7200,GX6,IF($DB$4=7600,GY6,IF($DB$4=8200,GZ6,IF($DB$4=8700,HA6,IF($DB$4=8900,HB6,IF($DB$4=9500,HC6,IF($DB$4=10000,HD6,""))))))))))))))))))))))))</f>
        <v/>
      </c>
      <c r="DE6" s="164" t="str">
        <f t="shared" ref="DE6:DE33" si="30">DG6</f>
        <v/>
      </c>
      <c r="DF6" s="164" t="str">
        <f>IF(AND($J$24=""),"",IF(AND($L$24=""),"",IF(AND(DF4=""),"",IF(AND(DF4&lt;=DG5),DG5,INDEX(DE5:DE20,MATCH(DF4,DG5:DG20)+(LOOKUP(DF4,DG5:DG20)&lt;&gt;DF4))))))</f>
        <v/>
      </c>
      <c r="DG6" s="164" t="str">
        <f t="shared" ref="DG6:DG33" si="31">IF($DE$4=4200,GG6,IF($DE$4=4800,GH6,IF($DE$4="5400A",GJ6,IF($DE$4=3600,GI6,IF($DE$4=1700,GK6,IF($DE$4=1750,GL6,IF($DE$4=1900,GM6,IF($DE$4=2000,GN6,IF($DE$4="2400A",GO6,IF($DE$4="2400B",GP6,IF($DE$4="2400C",GQ6,IF($DE$4="2800A",GR6,IF($DE$4="2800B",GS6,IF($DE$4="5400B",GT6,IF($DE$4=6000,GU6,IF($DE$4=6600,GV6,IF($DE$4=6800,GW6,IF($DE$4=7200,GX6,IF($DE$4=7600,GY6,IF($DE$4=8200,GZ6,IF($DE$4=8700,HA6,IF($DE$4=8900,HB6,IF($DE$4=9500,HC6,IF($DE$4=10000,HD6,""))))))))))))))))))))))))</f>
        <v/>
      </c>
      <c r="DH6" s="164" t="str">
        <f t="shared" ref="DH6:DH33" si="32">DJ6</f>
        <v/>
      </c>
      <c r="DI6" s="164" t="str">
        <f>IF(AND($J$25=""),"",IF(AND($L$25=""),"",IF(AND(DI4=""),"",IF(AND(DI4&lt;=DJ5),DJ5,INDEX(DH5:DH20,MATCH(DI4,DJ5:DJ20)+(LOOKUP(DI4,DJ5:DJ20)&lt;&gt;DI4))))))</f>
        <v/>
      </c>
      <c r="DJ6" s="164" t="str">
        <f t="shared" ref="DJ6:DJ33" si="33">IF($DH$4=4200,GG6,IF($DH$4=4800,GH6,IF($DH$4="5400A",GJ6,IF($DH$4=3600,GI6,IF($DH$4=1700,GK6,IF($DH$4=1750,GL6,IF($DH$4=1900,GM6,IF($DH$4=2000,GN6,IF($DH$4="2400A",GO6,IF($DH$4="2400B",GP6,IF($DH$4="2400C",GQ6,IF($DH$4="2800A",GR6,IF($DH$4="2800B",GS6,IF($DH$4="5400B",GT6,IF($DH$4=6000,GU6,IF($DH$4=6600,GV6,IF($DH$4=6800,GW6,IF($DH$4=7200,GX6,IF($DH$4=7600,GY6,IF($DH$4=8200,GZ6,IF($DH$4=8700,HA6,IF($DH$4=8900,HB6,IF($DH$4=9500,HC6,IF($DH$4=10000,HD6,""))))))))))))))))))))))))</f>
        <v/>
      </c>
      <c r="DK6" s="164" t="str">
        <f t="shared" ref="DK6:DK33" si="34">DM6</f>
        <v/>
      </c>
      <c r="DL6" s="164" t="str">
        <f>IF(AND($J$26=""),"",IF(AND($L$26=""),"",IF(AND(DL4=""),"",IF(AND(DL4&lt;=DM5),DM5,INDEX(DK5:DK20,MATCH(DL4,DM5:DM20)+(LOOKUP(DL4,DM5:DM20)&lt;&gt;DL4))))))</f>
        <v/>
      </c>
      <c r="DM6" s="164" t="str">
        <f t="shared" ref="DM6:DM33" si="35">IF($DK$4=4200,GG6,IF($DK$4=4800,GH6,IF($DK$4="5400A",GJ6,IF($DK$4=3600,GI6,IF($DK$4=1700,GK6,IF($DK$4=1750,GL6,IF($DK$4=1900,GM6,IF($DK$4=2000,GN6,IF($DK$4="2400A",GO6,IF($DK$4="2400B",GP6,IF($DK$4="2400C",GQ6,IF($DK$4="2800A",GR6,IF($DK$4="2800B",GS6,IF($DK$4="5400B",GT6,IF($DK$4=6000,GU6,IF($DK$4=6600,GV6,IF($DK$4=6800,GW6,IF($DK$4=7200,GX6,IF($DK$4=7600,GY6,IF($DK$4=8200,GZ6,IF($DK$4=8700,HA6,IF($DK$4=8900,HB6,IF($DK$4=9500,HC6,IF($DK$4=10000,HD6,""))))))))))))))))))))))))</f>
        <v/>
      </c>
      <c r="DN6" s="164" t="str">
        <f t="shared" ref="DN6:DN33" si="36">DP6</f>
        <v/>
      </c>
      <c r="DO6" s="164" t="str">
        <f>IF(AND($J$27=""),"",IF(AND($L$27=""),"",IF(AND(DO4=""),"",IF(AND(DO4&lt;=DP5),DP5,INDEX(DN5:DN20,MATCH(DO4,DP5:DP20)+(LOOKUP(DO4,DP5:DP20)&lt;&gt;DO4))))))</f>
        <v/>
      </c>
      <c r="DP6" s="164" t="str">
        <f t="shared" ref="DP6:DP33" si="37">IF($DN$4=4200,GG6,IF($DN$4=4800,GH6,IF($DN$4="5400A",GJ6,IF($DN$4=3600,GI6,IF($DN$4=1700,GK6,IF($DN$4=1750,GL6,IF($DN$4=1900,GM6,IF($DN$4=2000,GN6,IF($DN$4="2400A",GO6,IF($DN$4="2400B",GP6,IF($DN$4="2400C",GQ6,IF($DN$4="2800A",GR6,IF($DN$4="2800B",GS6,IF($DN$4="5400B",GT6,IF($DN$4=6000,GU6,IF($DN$4=6600,GV6,IF($DN$4=6800,GW6,IF($DN$4=7200,GX6,IF($DN$4=7600,GY6,IF($DN$4=8200,GZ6,IF($DN$4=8700,HA6,IF($DN$4=8900,HB6,IF($DN$4=9500,HC6,IF($DN$4=10000,HD6,""))))))))))))))))))))))))</f>
        <v/>
      </c>
      <c r="DQ6" s="164" t="str">
        <f t="shared" ref="DQ6:DQ33" si="38">DS6</f>
        <v/>
      </c>
      <c r="DR6" s="164" t="str">
        <f>IF(AND($J$28=""),"",IF(AND($L$28=""),"",IF(AND(DR4=""),"",IF(AND(DR4&lt;=DS5),DS5,INDEX(DQ5:DQ20,MATCH(DR4,DS5:DS20)+(LOOKUP(DR4,DS5:DS20)&lt;&gt;DR4))))))</f>
        <v/>
      </c>
      <c r="DS6" s="164" t="str">
        <f t="shared" ref="DS6:DS33" si="39">IF($DQ$4=4200,GG6,IF($DQ$4=4800,GH6,IF($DQ$4="5400A",GJ6,IF($DQ$4=3600,GI6,IF($DQ$4=1700,GK6,IF($DQ$4=1750,GL6,IF($DQ$4=1900,GM6,IF($DQ$4=2000,GN6,IF($DQ$4="2400A",GO6,IF($DQ$4="2400B",GP6,IF($DQ$4="2400C",GQ6,IF($DQ$4="2800A",GR6,IF($DQ$4="2800B",GS6,IF($DQ$4="5400B",GT6,IF($DQ$4=6000,GU6,IF($DQ$4=6600,GV6,IF($DQ$4=6800,GW6,IF($DQ$4=7200,GX6,IF($DQ$4=7600,GY6,IF($DQ$4=8200,GZ6,IF($DQ$4=8700,HA6,IF($DQ$4=8900,HB6,IF($DQ$4=9500,HC6,IF($DQ$4=10000,HD6,""))))))))))))))))))))))))</f>
        <v/>
      </c>
      <c r="DT6" s="164" t="str">
        <f t="shared" ref="DT6:DT33" si="40">DV6</f>
        <v/>
      </c>
      <c r="DU6" s="164" t="str">
        <f>IF(AND($J$29=""),"",IF(AND($L$29=""),"",IF(AND(DU4=""),"",IF(AND(DU4&lt;=DV5),DV5,INDEX(DT5:DT20,MATCH(DU4,DV5:DV20)+(LOOKUP(DU4,DV5:DV20)&lt;&gt;DU4))))))</f>
        <v/>
      </c>
      <c r="DV6" s="164" t="str">
        <f t="shared" ref="DV6:DV33" si="41">IF($DT$4=4200,GG6,IF($DT$4=4800,GH6,IF($DT$4="5400A",GJ6,IF($DT$4=3600,GI6,IF($DT$4=1700,GK6,IF($DT$4=1750,GL6,IF($DT$4=1900,GM6,IF($DT$4=2000,GN6,IF($DT$4="2400A",GO6,IF($DT$4="2400B",GP6,IF($DT$4="2400C",GQ6,IF($DT$4="2800A",GR6,IF($DT$4="2800B",GS6,IF($DT$4="5400B",GT6,IF($DT$4=6000,GU6,IF($DT$4=6600,GV6,IF($DT$4=6800,GW6,IF($DT$4=7200,GX6,IF($DT$4=7600,GY6,IF($DT$4=8200,GZ6,IF($DT$4=8700,HA6,IF($DT$4=8900,HB6,IF($DT$4=9500,HC6,IF($DT$4=10000,HD6,""))))))))))))))))))))))))</f>
        <v/>
      </c>
      <c r="DW6" s="164" t="str">
        <f t="shared" ref="DW6:DW33" si="42">DY6</f>
        <v/>
      </c>
      <c r="DX6" s="164" t="str">
        <f>IF(AND($J$30=""),"",IF(AND($L$30=""),"",IF(AND(DX4=""),"",IF(AND(DX4&lt;=DY5),DY5,INDEX(DW5:DW20,MATCH(DX4,DY5:DY20)+(LOOKUP(DX4,DY5:DY20)&lt;&gt;DX4))))))</f>
        <v/>
      </c>
      <c r="DY6" s="164" t="str">
        <f t="shared" ref="DY6:DY33" si="43">IF($DW$4=4200,GG6,IF($DW$4=4800,GH6,IF($DW$4="5400A",GJ6,IF($DW$4=3600,GI6,IF($DW$4=1700,GK6,IF($DW$4=1750,GL6,IF($DW$4=1900,GM6,IF($DW$4=2000,GN6,IF($DW$4="2400A",GO6,IF($DW$4="2400B",GP6,IF($DW$4="2400C",GQ6,IF($DW$4="2800A",GR6,IF($DW$4="2800B",GS6,IF($DW$4="5400B",GT6,IF($DW$4=6000,GU6,IF($DW$4=6600,GV6,IF($DW$4=6800,GW6,IF($DW$4=7200,GX6,IF($DW$4=7600,GY6,IF($DW$4=8200,GZ6,IF($DW$4=8700,HA6,IF($DW$4=8900,HB6,IF($DW$4=9500,HC6,IF($DW$4=10000,HD6,""))))))))))))))))))))))))</f>
        <v/>
      </c>
      <c r="DZ6" s="164" t="str">
        <f t="shared" ref="DZ6:DZ33" si="44">EB6</f>
        <v/>
      </c>
      <c r="EA6" s="164" t="str">
        <f>IF(AND($J$31=""),"",IF(AND($L$31=""),"",IF(AND(EA4=""),"",IF(AND(EA4&lt;=EB5),EB5,INDEX(DZ5:DZ20,MATCH(EA4,EB5:EB20)+(LOOKUP(EA4,EB5:EB20)&lt;&gt;EA4))))))</f>
        <v/>
      </c>
      <c r="EB6" s="164" t="str">
        <f t="shared" ref="EB6:EB33" si="45">IF($DZ$4=4200,GG6,IF($DZ$4=4800,GH6,IF($DZ$4="5400A",GJ6,IF($DZ$4=3600,GI6,IF($DZ$4=1700,GK6,IF($DZ$4=1750,GL6,IF($DZ$4=1900,GM6,IF($DZ$4=2000,GN6,IF($DZ$4="2400A",GO6,IF($DZ$4="2400B",GP6,IF($DZ$4="2400C",GQ6,IF($DZ$4="2800A",GR6,IF($DZ$4="2800B",GS6,IF($DZ$4="5400B",GT6,IF($DZ$4=6000,GU6,IF($DZ$4=6600,GV6,IF($DZ$4=6800,GW6,IF($DZ$4=7200,GX6,IF($DZ$4=7600,GY6,IF($DZ$4=8200,GZ6,IF($DZ$4=8700,HA6,IF($DZ$4=8900,HB6,IF($DZ$4=9500,HC6,IF($DZ$4=10000,HD6,""))))))))))))))))))))))))</f>
        <v/>
      </c>
      <c r="EC6" s="164" t="str">
        <f t="shared" ref="EC6:EC33" si="46">EE6</f>
        <v/>
      </c>
      <c r="ED6" s="164" t="str">
        <f>IF(AND($J$32=""),"",IF(AND($L$32=""),"",IF(AND(ED4=""),"",IF(AND(ED4&lt;=EE5),EE5,INDEX(EC5:EC20,MATCH(ED4,EE5:EE20)+(LOOKUP(ED4,EE5:EE20)&lt;&gt;ED4))))))</f>
        <v/>
      </c>
      <c r="EE6" s="164" t="str">
        <f t="shared" ref="EE6:EE33" si="47">IF($EC$4=4200,GG6,IF($EC$4=4800,GH6,IF($EC$4="5400A",GJ6,IF($EC$4=3600,GI6,IF($EC$4=1700,GK6,IF($EC$4=1750,GL6,IF($EC$4=1900,GM6,IF($EC$4=2000,GN6,IF($EC$4="2400A",GO6,IF($EC$4="2400B",GP6,IF($EC$4="2400C",GQ6,IF($EC$4="2800A",GR6,IF($EC$4="2800B",GS6,IF($EC$4="5400B",GT6,IF($EC$4=6000,GU6,IF($EC$4=6600,GV6,IF($EC$4=6800,GW6,IF($EC$4=7200,GX6,IF($EC$4=7600,GY6,IF($EC$4=8200,GZ6,IF($EC$4=8700,HA6,IF($EC$4=8900,HB6,IF($EC$4=9500,HC6,IF($EC$4=10000,HD6,""))))))))))))))))))))))))</f>
        <v/>
      </c>
      <c r="EF6" s="164" t="str">
        <f t="shared" ref="EF6:EF33" si="48">EH6</f>
        <v/>
      </c>
      <c r="EG6" s="164" t="str">
        <f>IF(AND($J$33=""),"",IF(AND($L$33=""),"",IF(AND(EG4=""),"",IF(AND(EG4&lt;=EH5),EH5,INDEX(EF5:EF20,MATCH(EG4,EH5:EH20)+(LOOKUP(EG4,EH5:EH20)&lt;&gt;EG4))))))</f>
        <v/>
      </c>
      <c r="EH6" s="164" t="str">
        <f t="shared" ref="EH6:EH33" si="49">IF($EF$4=4200,GG6,IF($EF$4=4800,GH6,IF($EF$4="5400A",GJ6,IF($EF$4=3600,GI6,IF($EF$4=1700,GK6,IF($EF$4=1750,GL6,IF($EF$4=1900,GM6,IF($EF$4=2000,GN6,IF($EF$4="2400A",GO6,IF($EF$4="2400B",GP6,IF($EF$4="2400C",GQ6,IF($EF$4="2800A",GR6,IF($EF$4="2800B",GS6,IF($EF$4="5400B",GT6,IF($EF$4=6000,GU6,IF($EF$4=6600,GV6,IF($EF$4=6800,GW6,IF($EF$4=7200,GX6,IF($EF$4=7600,GY6,IF($EF$4=8200,GZ6,IF($EF$4=8700,HA6,IF($EF$4=8900,HB6,IF($EF$4=9500,HC6,IF($EF$4=10000,HD6,""))))))))))))))))))))))))</f>
        <v/>
      </c>
      <c r="EI6" s="164">
        <f t="shared" ref="EI6:EI33" si="50">EK6</f>
        <v>0</v>
      </c>
      <c r="EJ6" s="164" t="str">
        <f>IF(AND(CH9=""),"",IF(AND(CJ9=""),"",IF(AND(EJ4=""),"",IF(AND(EJ4&lt;=$GE$5),$GE$5,INDEX(EI5:EI20,MATCH(EJ4,EK5:EK20)+(LOOKUP(EJ4,EK5:EK20)&lt;&gt;EJ4))))))</f>
        <v/>
      </c>
      <c r="EK6" s="164">
        <f t="shared" ref="EK6:EK33" si="51">IF($CG$4=4200,II6,IF($CG$4=4800,IJ6,IF($CG$4="5400A",IL6,IF($CG$4=3600,IK6,IF($CG$4=1700,IM6,IF($CG$4=1750,IN6,IF($CG$4=1900,IO6,IF($CG$4=2000,IP6,IF($CG$4="2400A",IQ6,IF($CG$4="2400B",IR6,IF($CG$4="2400C",IS6,IF($CG$4="2800A",IT6,IF($CG$4="2800B",IU6,IF($CG$4="5400B",IV6,IF($CG$4=6000,IW6,IF($CG$4=6600,IX6,IF($CG$4=6800,IY6,IF($CG$4=7200,IZ6,IF($CG$4=7600,JA6,IF($CG$4=8200,JB6,IF($CG$4=8700,JC6,IF($CG$4=8900,JD6,IF($CG$4=9500,JE6,IF($CG$4=10000,JF6,""))))))))))))))))))))))))</f>
        <v>0</v>
      </c>
      <c r="EL6" s="164">
        <f t="shared" ref="EL6:EL33" si="52">EN6</f>
        <v>0</v>
      </c>
      <c r="EM6" s="164" t="str">
        <f>IF(AND(CK9=""),"",IF(AND(CM9=""),"",IF(AND(EM4=""),"",IF(AND(EM4&lt;=$GE$5),$GE$5,INDEX(EL5:EL20,MATCH(EM4,EN5:EN20)+(LOOKUP(EM4,EN5:EN20)&lt;&gt;EM4))))))</f>
        <v/>
      </c>
      <c r="EN6" s="164">
        <f t="shared" ref="EN6:EN33" si="53">IF($CG$4=4200,IL6,IF($CG$4=4800,IM6,IF($CG$4="5400A",IO6,IF($CG$4=3600,IN6,IF($CG$4=1700,IP6,IF($CG$4=1750,IQ6,IF($CG$4=1900,IR6,IF($CG$4=2000,IS6,IF($CG$4="2400A",IT6,IF($CG$4="2400B",IU6,IF($CG$4="2400C",IV6,IF($CG$4="2800A",IW6,IF($CG$4="2800B",IX6,IF($CG$4="5400B",IY6,IF($CG$4=6000,IZ6,IF($CG$4=6600,JA6,IF($CG$4=6800,JB6,IF($CG$4=7200,JC6,IF($CG$4=7600,JD6,IF($CG$4=8200,JE6,IF($CG$4=8700,JF6,IF($CG$4=8900,JG6,IF($CG$4=9500,JH6,IF($CG$4=10000,JI6,""))))))))))))))))))))))))</f>
        <v>0</v>
      </c>
      <c r="EO6" s="164">
        <f t="shared" ref="EO6:EO33" si="54">EQ6</f>
        <v>0</v>
      </c>
      <c r="EP6" s="164" t="str">
        <f>IF(AND(CN9=""),"",IF(AND(CP9=""),"",IF(AND(EP4=""),"",IF(AND(EP4&lt;=$GE$5),$GE$5,INDEX(EO5:EO20,MATCH(EP4,EQ5:EQ20)+(LOOKUP(EP4,EQ5:EQ20)&lt;&gt;EP4))))))</f>
        <v/>
      </c>
      <c r="EQ6" s="164">
        <f t="shared" ref="EQ6:EQ33" si="55">IF($CG$4=4200,IO6,IF($CG$4=4800,IP6,IF($CG$4="5400A",IR6,IF($CG$4=3600,IQ6,IF($CG$4=1700,IS6,IF($CG$4=1750,IT6,IF($CG$4=1900,IU6,IF($CG$4=2000,IV6,IF($CG$4="2400A",IW6,IF($CG$4="2400B",IX6,IF($CG$4="2400C",IY6,IF($CG$4="2800A",IZ6,IF($CG$4="2800B",JA6,IF($CG$4="5400B",JB6,IF($CG$4=6000,JC6,IF($CG$4=6600,JD6,IF($CG$4=6800,JE6,IF($CG$4=7200,JF6,IF($CG$4=7600,JG6,IF($CG$4=8200,JH6,IF($CG$4=8700,JI6,IF($CG$4=8900,JJ6,IF($CG$4=9500,JK6,IF($CG$4=10000,JL6,""))))))))))))))))))))))))</f>
        <v>0</v>
      </c>
      <c r="ER6" s="164">
        <f t="shared" ref="ER6:ER33" si="56">ET6</f>
        <v>0</v>
      </c>
      <c r="ES6" s="164" t="str">
        <f>IF(AND(CQ9=""),"",IF(AND(CS9=""),"",IF(AND(ES4=""),"",IF(AND(ES4&lt;=$GE$5),$GE$5,INDEX(ER5:ER20,MATCH(ES4,ET5:ET20)+(LOOKUP(ES4,ET5:ET20)&lt;&gt;ES4))))))</f>
        <v/>
      </c>
      <c r="ET6" s="164">
        <f t="shared" ref="ET6:ET33" si="57">IF($CG$4=4200,IR6,IF($CG$4=4800,IS6,IF($CG$4="5400A",IU6,IF($CG$4=3600,IT6,IF($CG$4=1700,IV6,IF($CG$4=1750,IW6,IF($CG$4=1900,IX6,IF($CG$4=2000,IY6,IF($CG$4="2400A",IZ6,IF($CG$4="2400B",JA6,IF($CG$4="2400C",JB6,IF($CG$4="2800A",JC6,IF($CG$4="2800B",JD6,IF($CG$4="5400B",JE6,IF($CG$4=6000,JF6,IF($CG$4=6600,JG6,IF($CG$4=6800,JH6,IF($CG$4=7200,JI6,IF($CG$4=7600,JJ6,IF($CG$4=8200,JK6,IF($CG$4=8700,JL6,IF($CG$4=8900,JM6,IF($CG$4=9500,JN6,IF($CG$4=10000,JO6,""))))))))))))))))))))))))</f>
        <v>0</v>
      </c>
      <c r="EU6" s="164">
        <f t="shared" ref="EU6:EU33" si="58">EW6</f>
        <v>0</v>
      </c>
      <c r="EV6" s="164" t="str">
        <f>IF(AND(CT9=""),"",IF(AND(CV9=""),"",IF(AND(EV4=""),"",IF(AND(EV4&lt;=$GE$5),$GE$5,INDEX(EU5:EU20,MATCH(EV4,EW5:EW20)+(LOOKUP(EV4,EW5:EW20)&lt;&gt;EV4))))))</f>
        <v/>
      </c>
      <c r="EW6" s="164">
        <f t="shared" ref="EW6:EW33" si="59">IF($CG$4=4200,IU6,IF($CG$4=4800,IV6,IF($CG$4="5400A",IX6,IF($CG$4=3600,IW6,IF($CG$4=1700,IY6,IF($CG$4=1750,IZ6,IF($CG$4=1900,JA6,IF($CG$4=2000,JB6,IF($CG$4="2400A",JC6,IF($CG$4="2400B",JD6,IF($CG$4="2400C",JE6,IF($CG$4="2800A",JF6,IF($CG$4="2800B",JG6,IF($CG$4="5400B",JH6,IF($CG$4=6000,JI6,IF($CG$4=6600,JJ6,IF($CG$4=6800,JK6,IF($CG$4=7200,JL6,IF($CG$4=7600,JM6,IF($CG$4=8200,JN6,IF($CG$4=8700,JO6,IF($CG$4=8900,JP6,IF($CG$4=9500,JQ6,IF($CG$4=10000,JR6,""))))))))))))))))))))))))</f>
        <v>0</v>
      </c>
      <c r="EX6" s="164">
        <f t="shared" ref="EX6:EX33" si="60">EZ6</f>
        <v>0</v>
      </c>
      <c r="EY6" s="164" t="str">
        <f>IF(AND(CW9=""),"",IF(AND(CY9=""),"",IF(AND(EY4=""),"",IF(AND(EY4&lt;=$GE$5),$GE$5,INDEX(EX5:EX20,MATCH(EY4,EZ5:EZ20)+(LOOKUP(EY4,EZ5:EZ20)&lt;&gt;EY4))))))</f>
        <v/>
      </c>
      <c r="EZ6" s="164">
        <f t="shared" ref="EZ6:EZ33" si="61">IF($CG$4=4200,IX6,IF($CG$4=4800,IY6,IF($CG$4="5400A",JA6,IF($CG$4=3600,IZ6,IF($CG$4=1700,JB6,IF($CG$4=1750,JC6,IF($CG$4=1900,JD6,IF($CG$4=2000,JE6,IF($CG$4="2400A",JF6,IF($CG$4="2400B",JG6,IF($CG$4="2400C",JH6,IF($CG$4="2800A",JI6,IF($CG$4="2800B",JJ6,IF($CG$4="5400B",JK6,IF($CG$4=6000,JL6,IF($CG$4=6600,JM6,IF($CG$4=6800,JN6,IF($CG$4=7200,JO6,IF($CG$4=7600,JP6,IF($CG$4=8200,JQ6,IF($CG$4=8700,JR6,IF($CG$4=8900,JS6,IF($CG$4=9500,JT6,IF($CG$4=10000,JU6,""))))))))))))))))))))))))</f>
        <v>0</v>
      </c>
      <c r="FA6" s="164">
        <f t="shared" ref="FA6:FA33" si="62">FC6</f>
        <v>0</v>
      </c>
      <c r="FB6" s="164" t="str">
        <f>IF(AND(CZ9=""),"",IF(AND(DB9=""),"",IF(AND(FB4=""),"",IF(AND(FB4&lt;=$GE$5),$GE$5,INDEX(FA5:FA20,MATCH(FB4,FC5:FC20)+(LOOKUP(FB4,FC5:FC20)&lt;&gt;FB4))))))</f>
        <v/>
      </c>
      <c r="FC6" s="164">
        <f t="shared" ref="FC6:FC33" si="63">IF($CG$4=4200,JA6,IF($CG$4=4800,JB6,IF($CG$4="5400A",JD6,IF($CG$4=3600,JC6,IF($CG$4=1700,JE6,IF($CG$4=1750,JF6,IF($CG$4=1900,JG6,IF($CG$4=2000,JH6,IF($CG$4="2400A",JI6,IF($CG$4="2400B",JJ6,IF($CG$4="2400C",JK6,IF($CG$4="2800A",JL6,IF($CG$4="2800B",JM6,IF($CG$4="5400B",JN6,IF($CG$4=6000,JO6,IF($CG$4=6600,JP6,IF($CG$4=6800,JQ6,IF($CG$4=7200,JR6,IF($CG$4=7600,JS6,IF($CG$4=8200,JT6,IF($CG$4=8700,JU6,IF($CG$4=8900,JV6,IF($CG$4=9500,JW6,IF($CG$4=10000,JX6,""))))))))))))))))))))))))</f>
        <v>0</v>
      </c>
      <c r="FD6" s="164">
        <f t="shared" ref="FD6:FD33" si="64">FF6</f>
        <v>0</v>
      </c>
      <c r="FE6" s="164" t="str">
        <f>IF(AND(DC9=""),"",IF(AND(DE9=""),"",IF(AND(FE4=""),"",IF(AND(FE4&lt;=$GE$5),$GE$5,INDEX(FD5:FD20,MATCH(FE4,FF5:FF20)+(LOOKUP(FE4,FF5:FF20)&lt;&gt;FE4))))))</f>
        <v/>
      </c>
      <c r="FF6" s="164">
        <f t="shared" ref="FF6:FF33" si="65">IF($CG$4=4200,JD6,IF($CG$4=4800,JE6,IF($CG$4="5400A",JG6,IF($CG$4=3600,JF6,IF($CG$4=1700,JH6,IF($CG$4=1750,JI6,IF($CG$4=1900,JJ6,IF($CG$4=2000,JK6,IF($CG$4="2400A",JL6,IF($CG$4="2400B",JM6,IF($CG$4="2400C",JN6,IF($CG$4="2800A",JO6,IF($CG$4="2800B",JP6,IF($CG$4="5400B",JQ6,IF($CG$4=6000,JR6,IF($CG$4=6600,JS6,IF($CG$4=6800,JT6,IF($CG$4=7200,JU6,IF($CG$4=7600,JV6,IF($CG$4=8200,JW6,IF($CG$4=8700,JX6,IF($CG$4=8900,JY6,IF($CG$4=9500,JZ6,IF($CG$4=10000,KA6,""))))))))))))))))))))))))</f>
        <v>0</v>
      </c>
      <c r="FG6" s="164">
        <f t="shared" ref="FG6:FG33" si="66">FI6</f>
        <v>0</v>
      </c>
      <c r="FH6" s="164" t="str">
        <f>IF(AND(DF9=""),"",IF(AND(DH9=""),"",IF(AND(FH4=""),"",IF(AND(FH4&lt;=$GE$5),$GE$5,INDEX(FG5:FG20,MATCH(FH4,FI5:FI20)+(LOOKUP(FH4,FI5:FI20)&lt;&gt;FH4))))))</f>
        <v/>
      </c>
      <c r="FI6" s="164">
        <f t="shared" ref="FI6:FI33" si="67">IF($CG$4=4200,JG6,IF($CG$4=4800,JH6,IF($CG$4="5400A",JJ6,IF($CG$4=3600,JI6,IF($CG$4=1700,JK6,IF($CG$4=1750,JL6,IF($CG$4=1900,JM6,IF($CG$4=2000,JN6,IF($CG$4="2400A",JO6,IF($CG$4="2400B",JP6,IF($CG$4="2400C",JQ6,IF($CG$4="2800A",JR6,IF($CG$4="2800B",JS6,IF($CG$4="5400B",JT6,IF($CG$4=6000,JU6,IF($CG$4=6600,JV6,IF($CG$4=6800,JW6,IF($CG$4=7200,JX6,IF($CG$4=7600,JY6,IF($CG$4=8200,JZ6,IF($CG$4=8700,KA6,IF($CG$4=8900,KB6,IF($CG$4=9500,KC6,IF($CG$4=10000,KD6,""))))))))))))))))))))))))</f>
        <v>0</v>
      </c>
      <c r="FJ6" s="164">
        <f t="shared" ref="FJ6:FJ33" si="68">FL6</f>
        <v>0</v>
      </c>
      <c r="FK6" s="164" t="str">
        <f>IF(AND(DI9=""),"",IF(AND(DK9=""),"",IF(AND(FK4=""),"",IF(AND(FK4&lt;=$GE$5),$GE$5,INDEX(FJ5:FJ20,MATCH(FK4,FL5:FL20)+(LOOKUP(FK4,FL5:FL20)&lt;&gt;FK4))))))</f>
        <v/>
      </c>
      <c r="FL6" s="164">
        <f t="shared" ref="FL6:FL33" si="69">IF($CG$4=4200,JJ6,IF($CG$4=4800,JK6,IF($CG$4="5400A",JM6,IF($CG$4=3600,JL6,IF($CG$4=1700,JN6,IF($CG$4=1750,JO6,IF($CG$4=1900,JP6,IF($CG$4=2000,JQ6,IF($CG$4="2400A",JR6,IF($CG$4="2400B",JS6,IF($CG$4="2400C",JT6,IF($CG$4="2800A",JU6,IF($CG$4="2800B",JV6,IF($CG$4="5400B",JW6,IF($CG$4=6000,JX6,IF($CG$4=6600,JY6,IF($CG$4=6800,JZ6,IF($CG$4=7200,KA6,IF($CG$4=7600,KB6,IF($CG$4=8200,KC6,IF($CG$4=8700,KD6,IF($CG$4=8900,KE6,IF($CG$4=9500,KF6,IF($CG$4=10000,KG6,""))))))))))))))))))))))))</f>
        <v>0</v>
      </c>
      <c r="FM6" s="164">
        <f t="shared" ref="FM6:FM33" si="70">FO6</f>
        <v>0</v>
      </c>
      <c r="FN6" s="164" t="str">
        <f>IF(AND(DL9=""),"",IF(AND(DN9=""),"",IF(AND(FN4=""),"",IF(AND(FN4&lt;=$GE$5),$GE$5,INDEX(FM5:FM20,MATCH(FN4,FO5:FO20)+(LOOKUP(FN4,FO5:FO20)&lt;&gt;FN4))))))</f>
        <v/>
      </c>
      <c r="FO6" s="164">
        <f t="shared" ref="FO6:FO33" si="71">IF($CG$4=4200,JM6,IF($CG$4=4800,JN6,IF($CG$4="5400A",JP6,IF($CG$4=3600,JO6,IF($CG$4=1700,JQ6,IF($CG$4=1750,JR6,IF($CG$4=1900,JS6,IF($CG$4=2000,JT6,IF($CG$4="2400A",JU6,IF($CG$4="2400B",JV6,IF($CG$4="2400C",JW6,IF($CG$4="2800A",JX6,IF($CG$4="2800B",JY6,IF($CG$4="5400B",JZ6,IF($CG$4=6000,KA6,IF($CG$4=6600,KB6,IF($CG$4=6800,KC6,IF($CG$4=7200,KD6,IF($CG$4=7600,KE6,IF($CG$4=8200,KF6,IF($CG$4=8700,KG6,IF($CG$4=8900,KH6,IF($CG$4=9500,KI6,IF($CG$4=10000,KJ6,""))))))))))))))))))))))))</f>
        <v>0</v>
      </c>
      <c r="FP6" s="164">
        <f t="shared" ref="FP6:FP33" si="72">FR6</f>
        <v>0</v>
      </c>
      <c r="FQ6" s="164" t="str">
        <f>IF(AND(DO9=""),"",IF(AND(DQ9=""),"",IF(AND(FQ4=""),"",IF(AND(FQ4&lt;=$GE$5),$GE$5,INDEX(FP5:FP20,MATCH(FQ4,FR5:FR20)+(LOOKUP(FQ4,FR5:FR20)&lt;&gt;FQ4))))))</f>
        <v/>
      </c>
      <c r="FR6" s="164">
        <f t="shared" ref="FR6:FR33" si="73">IF($CG$4=4200,JP6,IF($CG$4=4800,JQ6,IF($CG$4="5400A",JS6,IF($CG$4=3600,JR6,IF($CG$4=1700,JT6,IF($CG$4=1750,JU6,IF($CG$4=1900,JV6,IF($CG$4=2000,JW6,IF($CG$4="2400A",JX6,IF($CG$4="2400B",JY6,IF($CG$4="2400C",JZ6,IF($CG$4="2800A",KA6,IF($CG$4="2800B",KB6,IF($CG$4="5400B",KC6,IF($CG$4=6000,KD6,IF($CG$4=6600,KE6,IF($CG$4=6800,KF6,IF($CG$4=7200,KG6,IF($CG$4=7600,KH6,IF($CG$4=8200,KI6,IF($CG$4=8700,KJ6,IF($CG$4=8900,KK6,IF($CG$4=9500,KL6,IF($CG$4=10000,KM6,""))))))))))))))))))))))))</f>
        <v>0</v>
      </c>
      <c r="FS6" s="164">
        <f t="shared" ref="FS6:FS33" si="74">FU6</f>
        <v>0</v>
      </c>
      <c r="FT6" s="164" t="str">
        <f>IF(AND(DR9=""),"",IF(AND(DT9=""),"",IF(AND(FT4=""),"",IF(AND(FT4&lt;=$GE$5),$GE$5,INDEX(FS5:FS20,MATCH(FT4,FU5:FU20)+(LOOKUP(FT4,FU5:FU20)&lt;&gt;FT4))))))</f>
        <v/>
      </c>
      <c r="FU6" s="164">
        <f t="shared" ref="FU6:FU33" si="75">IF($CG$4=4200,JS6,IF($CG$4=4800,JT6,IF($CG$4="5400A",JV6,IF($CG$4=3600,JU6,IF($CG$4=1700,JW6,IF($CG$4=1750,JX6,IF($CG$4=1900,JY6,IF($CG$4=2000,JZ6,IF($CG$4="2400A",KA6,IF($CG$4="2400B",KB6,IF($CG$4="2400C",KC6,IF($CG$4="2800A",KD6,IF($CG$4="2800B",KE6,IF($CG$4="5400B",KF6,IF($CG$4=6000,KG6,IF($CG$4=6600,KH6,IF($CG$4=6800,KI6,IF($CG$4=7200,KJ6,IF($CG$4=7600,KK6,IF($CG$4=8200,KL6,IF($CG$4=8700,KM6,IF($CG$4=8900,KN6,IF($CG$4=9500,KO6,IF($CG$4=10000,KP6,""))))))))))))))))))))))))</f>
        <v>0</v>
      </c>
      <c r="FV6" s="164">
        <f t="shared" ref="FV6:FV33" si="76">FX6</f>
        <v>0</v>
      </c>
      <c r="FW6" s="164" t="str">
        <f>IF(AND(DU9=""),"",IF(AND(DW9=""),"",IF(AND(FW4=""),"",IF(AND(FW4&lt;=$GE$5),$GE$5,INDEX(FV5:FV20,MATCH(FW4,FX5:FX20)+(LOOKUP(FW4,FX5:FX20)&lt;&gt;FW4))))))</f>
        <v/>
      </c>
      <c r="FX6" s="164">
        <f t="shared" ref="FX6:FX33" si="77">IF($CG$4=4200,JV6,IF($CG$4=4800,JW6,IF($CG$4="5400A",JY6,IF($CG$4=3600,JX6,IF($CG$4=1700,JZ6,IF($CG$4=1750,KA6,IF($CG$4=1900,KB6,IF($CG$4=2000,KC6,IF($CG$4="2400A",KD6,IF($CG$4="2400B",KE6,IF($CG$4="2400C",KF6,IF($CG$4="2800A",KG6,IF($CG$4="2800B",KH6,IF($CG$4="5400B",KI6,IF($CG$4=6000,KJ6,IF($CG$4=6600,KK6,IF($CG$4=6800,KL6,IF($CG$4=7200,KM6,IF($CG$4=7600,KN6,IF($CG$4=8200,KO6,IF($CG$4=8700,KP6,IF($CG$4=8900,KQ6,IF($CG$4=9500,KR6,IF($CG$4=10000,KS6,""))))))))))))))))))))))))</f>
        <v>0</v>
      </c>
      <c r="FY6" s="42"/>
      <c r="FZ6" s="42"/>
      <c r="GA6" s="42"/>
      <c r="GC6" s="1">
        <f t="shared" ref="GC6:GC36" si="78">GE6</f>
        <v>53100</v>
      </c>
      <c r="GE6" s="1">
        <f t="shared" ref="GE6:GE36" si="79">IF($GE$3=4200,GG6,IF($GE$3=4800,GH6,IF($GE$3="5400A",GJ6,IF($GE$3=3600,GI6,IF($GE$3=1700,GK6,IF($GE$3=1750,GL6,IF($GE$3=1900,GM6,IF($GE$3=2000,GN6,IF($GE$3="2400A",GO6,IF($GE$3="2400B",GP6,IF($GE$3="2400C",GQ6,IF($GE$3="2800A",GR6,IF($GE$3="2800B",GS6,IF($GE$3="5400B",GT6,IF($GE$3=6000,GU6,IF($GE$3=6600,GV6,IF($GE$3=6800,GW6,IF($GE$3=7200,GX6,IF($GE$3=7600,GY6,IF($GE$3=8200,GZ6,IF($GE$3=8700,HA6,IF($GE$3=8900,HB6,IF($GE$3=9500,HC6,IF($GE$3=10000,HD6,""))))))))))))))))))))))))</f>
        <v>53100</v>
      </c>
      <c r="GG6" s="1">
        <v>37800</v>
      </c>
      <c r="GH6" s="88">
        <v>44300</v>
      </c>
      <c r="GI6" s="1">
        <v>33800</v>
      </c>
      <c r="GJ6" s="1">
        <v>53100</v>
      </c>
      <c r="GK6" s="30">
        <v>17700</v>
      </c>
      <c r="GL6" s="30">
        <v>17900</v>
      </c>
      <c r="GM6" s="14">
        <v>18200</v>
      </c>
      <c r="GN6" s="15">
        <v>19200</v>
      </c>
      <c r="GO6" s="14">
        <v>20800</v>
      </c>
      <c r="GP6" s="16">
        <v>21500</v>
      </c>
      <c r="GQ6" s="17">
        <v>22400</v>
      </c>
      <c r="GR6" s="18">
        <v>25300</v>
      </c>
      <c r="GS6" s="18">
        <v>28700</v>
      </c>
      <c r="GT6" s="19">
        <v>56100</v>
      </c>
      <c r="GU6" s="19">
        <v>60700</v>
      </c>
      <c r="GV6" s="14">
        <v>67300</v>
      </c>
      <c r="GW6" s="14">
        <v>71000</v>
      </c>
      <c r="GX6" s="14">
        <v>75300</v>
      </c>
      <c r="GY6" s="14">
        <v>79900</v>
      </c>
      <c r="GZ6" s="14">
        <v>88900</v>
      </c>
      <c r="HA6" s="15">
        <v>123100</v>
      </c>
      <c r="HB6" s="15">
        <v>129700</v>
      </c>
      <c r="HC6" s="15">
        <v>145800</v>
      </c>
      <c r="HD6" s="26">
        <v>148800</v>
      </c>
    </row>
    <row r="7" spans="1:216" s="88" customFormat="1" ht="36" customHeight="1" thickTop="1" thickBot="1">
      <c r="A7" s="214" t="s">
        <v>198</v>
      </c>
      <c r="B7" s="224" t="s">
        <v>199</v>
      </c>
      <c r="C7" s="214" t="s">
        <v>200</v>
      </c>
      <c r="D7" s="214" t="s">
        <v>201</v>
      </c>
      <c r="E7" s="214" t="s">
        <v>202</v>
      </c>
      <c r="F7" s="213" t="s">
        <v>203</v>
      </c>
      <c r="G7" s="214" t="s">
        <v>204</v>
      </c>
      <c r="H7" s="213" t="s">
        <v>212</v>
      </c>
      <c r="I7" s="213" t="s">
        <v>206</v>
      </c>
      <c r="J7" s="214" t="s">
        <v>205</v>
      </c>
      <c r="K7" s="217" t="s">
        <v>207</v>
      </c>
      <c r="L7" s="219" t="s">
        <v>216</v>
      </c>
      <c r="M7" s="213" t="s">
        <v>7</v>
      </c>
      <c r="N7" s="213"/>
      <c r="O7" s="220" t="s">
        <v>218</v>
      </c>
      <c r="P7" s="221" t="s">
        <v>5</v>
      </c>
      <c r="Q7" s="173" t="s">
        <v>213</v>
      </c>
      <c r="R7" s="213" t="s">
        <v>1</v>
      </c>
      <c r="S7" s="172" t="s">
        <v>214</v>
      </c>
      <c r="T7" s="213" t="s">
        <v>91</v>
      </c>
      <c r="U7" s="213" t="s">
        <v>177</v>
      </c>
      <c r="V7" s="213" t="s">
        <v>178</v>
      </c>
      <c r="W7" s="214" t="s">
        <v>160</v>
      </c>
      <c r="X7" s="214" t="s">
        <v>3</v>
      </c>
      <c r="Y7" s="172" t="s">
        <v>215</v>
      </c>
      <c r="Z7" s="214" t="s">
        <v>209</v>
      </c>
      <c r="AA7" s="214" t="s">
        <v>12</v>
      </c>
      <c r="AB7" s="214" t="s">
        <v>13</v>
      </c>
      <c r="AC7" s="213" t="s">
        <v>14</v>
      </c>
      <c r="AD7" s="213" t="s">
        <v>24</v>
      </c>
      <c r="AE7" s="213" t="s">
        <v>210</v>
      </c>
      <c r="AF7" s="213" t="s">
        <v>6</v>
      </c>
      <c r="AG7" s="214" t="s">
        <v>211</v>
      </c>
      <c r="AH7" s="213" t="s">
        <v>219</v>
      </c>
      <c r="AI7" s="213" t="s">
        <v>220</v>
      </c>
      <c r="AJ7" s="213" t="s">
        <v>221</v>
      </c>
      <c r="AK7" s="144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Y7" s="1"/>
      <c r="AZ7" s="1" t="s">
        <v>59</v>
      </c>
      <c r="BA7" s="50" t="s">
        <v>84</v>
      </c>
      <c r="BB7" s="50">
        <v>9</v>
      </c>
      <c r="BC7" s="50" t="s">
        <v>68</v>
      </c>
      <c r="BL7" s="164">
        <f t="shared" si="0"/>
        <v>54700</v>
      </c>
      <c r="BM7" s="165">
        <f>IF(AND(L9=$AZ$17),BN5,IF(AND(L9=$AZ$16),BM5,""))</f>
        <v>67200</v>
      </c>
      <c r="BN7" s="164">
        <f t="shared" si="1"/>
        <v>54700</v>
      </c>
      <c r="BO7" s="164">
        <f t="shared" si="2"/>
        <v>45600</v>
      </c>
      <c r="BP7" s="165">
        <f>IF(AND(L10=$AZ$17),BQ5,IF(AND(L10=$AZ$16),BP5,""))</f>
        <v>56100</v>
      </c>
      <c r="BQ7" s="164">
        <f t="shared" si="3"/>
        <v>45600</v>
      </c>
      <c r="BR7" s="164">
        <f t="shared" si="4"/>
        <v>34800</v>
      </c>
      <c r="BS7" s="165">
        <f>IF(AND(L11=$AZ$17),BT5,IF(AND(L11=$AZ$16),BS5,""))</f>
        <v>36900</v>
      </c>
      <c r="BT7" s="164">
        <f t="shared" si="5"/>
        <v>34800</v>
      </c>
      <c r="BU7" s="164">
        <f t="shared" si="6"/>
        <v>34800</v>
      </c>
      <c r="BV7" s="165">
        <f>IF(AND(L12=$AZ$17),BW5,IF(AND(L12=$AZ$16),BV5,""))</f>
        <v>35800</v>
      </c>
      <c r="BW7" s="164">
        <f t="shared" si="7"/>
        <v>34800</v>
      </c>
      <c r="BX7" s="164">
        <f t="shared" si="8"/>
        <v>34800</v>
      </c>
      <c r="BY7" s="165">
        <f>IF(AND(L13=$AZ$17),BZ5,IF(AND(L13=$AZ$16),BY5,""))</f>
        <v>36900</v>
      </c>
      <c r="BZ7" s="164">
        <f t="shared" si="9"/>
        <v>34800</v>
      </c>
      <c r="CA7" s="164">
        <f t="shared" si="10"/>
        <v>34800</v>
      </c>
      <c r="CB7" s="165">
        <f>IF(AND(L14=$AZ$17),CC5,IF(AND(L14=$AZ$16),CB5,""))</f>
        <v>36900</v>
      </c>
      <c r="CC7" s="164">
        <f t="shared" si="11"/>
        <v>34800</v>
      </c>
      <c r="CD7" s="164">
        <f t="shared" si="12"/>
        <v>45600</v>
      </c>
      <c r="CE7" s="165">
        <f>IF(AND(L15=$AZ$17),CF5,IF(AND(L15=$AZ$16),CE5,""))</f>
        <v>57800</v>
      </c>
      <c r="CF7" s="164">
        <f t="shared" si="13"/>
        <v>45600</v>
      </c>
      <c r="CG7" s="164">
        <f t="shared" si="14"/>
        <v>38900</v>
      </c>
      <c r="CH7" s="165">
        <f>IF(AND(L16=$AZ$17),CI5,IF(AND(L16=$AZ$16),CH5,""))</f>
        <v>42500</v>
      </c>
      <c r="CI7" s="164">
        <f t="shared" si="15"/>
        <v>38900</v>
      </c>
      <c r="CJ7" s="164">
        <f t="shared" si="16"/>
        <v>34800</v>
      </c>
      <c r="CK7" s="165">
        <f>IF(AND(L17=$AZ$17),CL5,IF(AND(L17=$AZ$16),CK5,""))</f>
        <v>35800</v>
      </c>
      <c r="CL7" s="164">
        <f t="shared" si="17"/>
        <v>34800</v>
      </c>
      <c r="CM7" s="164">
        <f t="shared" si="18"/>
        <v>34800</v>
      </c>
      <c r="CN7" s="165">
        <f>IF(AND(L18=$AZ$17),CO5,IF(AND(L18=$AZ$16),CN5,""))</f>
        <v>36900</v>
      </c>
      <c r="CO7" s="164">
        <f t="shared" si="19"/>
        <v>34800</v>
      </c>
      <c r="CP7" s="164">
        <f t="shared" si="20"/>
        <v>45600</v>
      </c>
      <c r="CQ7" s="165">
        <f>IF(AND(L19=$AZ$17),CR5,IF(AND(L19=$AZ$16),CQ5,""))</f>
        <v>57800</v>
      </c>
      <c r="CR7" s="164">
        <f t="shared" si="21"/>
        <v>45600</v>
      </c>
      <c r="CS7" s="164">
        <f t="shared" si="22"/>
        <v>38900</v>
      </c>
      <c r="CT7" s="165">
        <f>IF(AND(L20=$AZ$17),CU5,IF(AND(L20=$AZ$16),CT5,""))</f>
        <v>57200</v>
      </c>
      <c r="CU7" s="164">
        <f t="shared" si="23"/>
        <v>38900</v>
      </c>
      <c r="CV7" s="164" t="str">
        <f t="shared" si="24"/>
        <v/>
      </c>
      <c r="CW7" s="165" t="str">
        <f>IF(AND(L21=$AZ$17),CX5,IF(AND(L21=$AZ$16),CW5,""))</f>
        <v/>
      </c>
      <c r="CX7" s="164" t="str">
        <f t="shared" si="25"/>
        <v/>
      </c>
      <c r="CY7" s="164" t="str">
        <f t="shared" si="26"/>
        <v/>
      </c>
      <c r="CZ7" s="165" t="str">
        <f>IF(AND(L22=$AZ$17),DA5,IF(AND(L22=$AZ$16),CZ5,""))</f>
        <v/>
      </c>
      <c r="DA7" s="164" t="str">
        <f t="shared" si="27"/>
        <v/>
      </c>
      <c r="DB7" s="164" t="str">
        <f t="shared" si="28"/>
        <v/>
      </c>
      <c r="DC7" s="165" t="str">
        <f>IF(AND(L23=$AZ$17),DD5,IF(AND(L23=$AZ$16),DC5,""))</f>
        <v/>
      </c>
      <c r="DD7" s="164" t="str">
        <f t="shared" si="29"/>
        <v/>
      </c>
      <c r="DE7" s="164" t="str">
        <f t="shared" si="30"/>
        <v/>
      </c>
      <c r="DF7" s="165" t="str">
        <f>IF(AND(L24=$AZ$17),DG5,IF(AND(L24=$AZ$16),DF5,""))</f>
        <v/>
      </c>
      <c r="DG7" s="164" t="str">
        <f t="shared" si="31"/>
        <v/>
      </c>
      <c r="DH7" s="164" t="str">
        <f t="shared" si="32"/>
        <v/>
      </c>
      <c r="DI7" s="165" t="str">
        <f>IF(AND(L25=$AZ$17),DJ5,IF(AND(L25=$AZ$16),DI5,""))</f>
        <v/>
      </c>
      <c r="DJ7" s="164" t="str">
        <f t="shared" si="33"/>
        <v/>
      </c>
      <c r="DK7" s="164" t="str">
        <f t="shared" si="34"/>
        <v/>
      </c>
      <c r="DL7" s="165" t="str">
        <f>IF(AND(L26=$AZ$17),DM5,IF(AND(L26=$AZ$16),DL5,""))</f>
        <v/>
      </c>
      <c r="DM7" s="164" t="str">
        <f t="shared" si="35"/>
        <v/>
      </c>
      <c r="DN7" s="164" t="str">
        <f t="shared" si="36"/>
        <v/>
      </c>
      <c r="DO7" s="165" t="str">
        <f>IF(AND(L27=$AZ$17),DP5,IF(AND(L27=$AZ$16),DO5,""))</f>
        <v/>
      </c>
      <c r="DP7" s="164" t="str">
        <f t="shared" si="37"/>
        <v/>
      </c>
      <c r="DQ7" s="164" t="str">
        <f t="shared" si="38"/>
        <v/>
      </c>
      <c r="DR7" s="165" t="str">
        <f>IF(AND(L28=$AZ$17),DS5,IF(AND(L28=$AZ$16),DR5,""))</f>
        <v/>
      </c>
      <c r="DS7" s="164" t="str">
        <f t="shared" si="39"/>
        <v/>
      </c>
      <c r="DT7" s="164" t="str">
        <f t="shared" si="40"/>
        <v/>
      </c>
      <c r="DU7" s="165" t="str">
        <f>IF(AND(L29=$AZ$17),DV5,IF(AND(L29=$AZ$16),DU5,""))</f>
        <v/>
      </c>
      <c r="DV7" s="164" t="str">
        <f t="shared" si="41"/>
        <v/>
      </c>
      <c r="DW7" s="164" t="str">
        <f t="shared" si="42"/>
        <v/>
      </c>
      <c r="DX7" s="165" t="str">
        <f>IF(AND(L30=$AZ$17),DY5,IF(AND(L30=$AZ$16),DX5,""))</f>
        <v/>
      </c>
      <c r="DY7" s="164" t="str">
        <f t="shared" si="43"/>
        <v/>
      </c>
      <c r="DZ7" s="164" t="str">
        <f t="shared" si="44"/>
        <v/>
      </c>
      <c r="EA7" s="165" t="str">
        <f>IF(AND(L31=$AZ$17),EB5,IF(AND(L31=$AZ$16),EA5,""))</f>
        <v/>
      </c>
      <c r="EB7" s="164" t="str">
        <f t="shared" si="45"/>
        <v/>
      </c>
      <c r="EC7" s="164" t="str">
        <f t="shared" si="46"/>
        <v/>
      </c>
      <c r="ED7" s="165" t="str">
        <f>IF(AND(L32=$AZ$17),EE5,IF(AND(L32=$AZ$16),ED5,""))</f>
        <v/>
      </c>
      <c r="EE7" s="164" t="str">
        <f t="shared" si="47"/>
        <v/>
      </c>
      <c r="EF7" s="164" t="str">
        <f t="shared" si="48"/>
        <v/>
      </c>
      <c r="EG7" s="165" t="str">
        <f>IF(AND(L33=$AZ$17),EH5,IF(AND(L33=$AZ$16),EG5,""))</f>
        <v/>
      </c>
      <c r="EH7" s="164" t="str">
        <f t="shared" si="49"/>
        <v/>
      </c>
      <c r="EI7" s="164">
        <f t="shared" si="50"/>
        <v>0</v>
      </c>
      <c r="EJ7" s="165" t="str">
        <f>IF(AND(CJ9=$AZ$17),$GE$5,IF(AND(CJ9=$AZ$16),EJ5,""))</f>
        <v/>
      </c>
      <c r="EK7" s="164">
        <f t="shared" si="51"/>
        <v>0</v>
      </c>
      <c r="EL7" s="164">
        <f t="shared" si="52"/>
        <v>0</v>
      </c>
      <c r="EM7" s="165" t="str">
        <f>IF(AND(CM9=$AZ$17),$GE$5,IF(AND(CM9=$AZ$16),EM5,""))</f>
        <v/>
      </c>
      <c r="EN7" s="164">
        <f t="shared" si="53"/>
        <v>0</v>
      </c>
      <c r="EO7" s="164">
        <f t="shared" si="54"/>
        <v>0</v>
      </c>
      <c r="EP7" s="165" t="str">
        <f>IF(AND(CP9=$AZ$17),$GE$5,IF(AND(CP9=$AZ$16),EP5,""))</f>
        <v/>
      </c>
      <c r="EQ7" s="164">
        <f t="shared" si="55"/>
        <v>0</v>
      </c>
      <c r="ER7" s="164">
        <f t="shared" si="56"/>
        <v>0</v>
      </c>
      <c r="ES7" s="165" t="str">
        <f>IF(AND(CS9=$AZ$17),$GE$5,IF(AND(CS9=$AZ$16),ES5,""))</f>
        <v/>
      </c>
      <c r="ET7" s="164">
        <f t="shared" si="57"/>
        <v>0</v>
      </c>
      <c r="EU7" s="164">
        <f t="shared" si="58"/>
        <v>0</v>
      </c>
      <c r="EV7" s="165" t="str">
        <f>IF(AND(CV9=$AZ$17),$GE$5,IF(AND(CV9=$AZ$16),EV5,""))</f>
        <v/>
      </c>
      <c r="EW7" s="164">
        <f t="shared" si="59"/>
        <v>0</v>
      </c>
      <c r="EX7" s="164">
        <f t="shared" si="60"/>
        <v>0</v>
      </c>
      <c r="EY7" s="165" t="str">
        <f>IF(AND(CY9=$AZ$17),$GE$5,IF(AND(CY9=$AZ$16),EY5,""))</f>
        <v/>
      </c>
      <c r="EZ7" s="164">
        <f t="shared" si="61"/>
        <v>0</v>
      </c>
      <c r="FA7" s="164">
        <f t="shared" si="62"/>
        <v>0</v>
      </c>
      <c r="FB7" s="165" t="str">
        <f>IF(AND(DB9=$AZ$17),$GE$5,IF(AND(DB9=$AZ$16),FB5,""))</f>
        <v/>
      </c>
      <c r="FC7" s="164">
        <f t="shared" si="63"/>
        <v>0</v>
      </c>
      <c r="FD7" s="164">
        <f t="shared" si="64"/>
        <v>0</v>
      </c>
      <c r="FE7" s="165" t="str">
        <f>IF(AND(DE9=$AZ$17),$GE$5,IF(AND(DE9=$AZ$16),FE5,""))</f>
        <v/>
      </c>
      <c r="FF7" s="164">
        <f t="shared" si="65"/>
        <v>0</v>
      </c>
      <c r="FG7" s="164">
        <f t="shared" si="66"/>
        <v>0</v>
      </c>
      <c r="FH7" s="165" t="str">
        <f>IF(AND(DH9=$AZ$17),$GE$5,IF(AND(DH9=$AZ$16),FH5,""))</f>
        <v/>
      </c>
      <c r="FI7" s="164">
        <f t="shared" si="67"/>
        <v>0</v>
      </c>
      <c r="FJ7" s="164">
        <f t="shared" si="68"/>
        <v>0</v>
      </c>
      <c r="FK7" s="165" t="str">
        <f>IF(AND(DK9=$AZ$17),$GE$5,IF(AND(DK9=$AZ$16),FK5,""))</f>
        <v/>
      </c>
      <c r="FL7" s="164">
        <f t="shared" si="69"/>
        <v>0</v>
      </c>
      <c r="FM7" s="164">
        <f t="shared" si="70"/>
        <v>0</v>
      </c>
      <c r="FN7" s="165" t="str">
        <f>IF(AND(DN9=$AZ$17),$GE$5,IF(AND(DN9=$AZ$16),FN5,""))</f>
        <v/>
      </c>
      <c r="FO7" s="164">
        <f t="shared" si="71"/>
        <v>0</v>
      </c>
      <c r="FP7" s="164">
        <f t="shared" si="72"/>
        <v>0</v>
      </c>
      <c r="FQ7" s="165" t="str">
        <f>IF(AND(DQ9=$AZ$17),$GE$5,IF(AND(DQ9=$AZ$16),FQ5,""))</f>
        <v/>
      </c>
      <c r="FR7" s="164">
        <f t="shared" si="73"/>
        <v>0</v>
      </c>
      <c r="FS7" s="164">
        <f t="shared" si="74"/>
        <v>0</v>
      </c>
      <c r="FT7" s="165" t="str">
        <f>IF(AND(DT9=$AZ$17),$GE$5,IF(AND(DT9=$AZ$16),FT5,""))</f>
        <v/>
      </c>
      <c r="FU7" s="164">
        <f t="shared" si="75"/>
        <v>0</v>
      </c>
      <c r="FV7" s="164">
        <f t="shared" si="76"/>
        <v>0</v>
      </c>
      <c r="FW7" s="165" t="str">
        <f>IF(AND(DW9=$AZ$17),$GE$5,IF(AND(DW9=$AZ$16),FW5,""))</f>
        <v/>
      </c>
      <c r="FX7" s="164">
        <f t="shared" si="77"/>
        <v>0</v>
      </c>
      <c r="FY7" s="42"/>
      <c r="FZ7" s="42"/>
      <c r="GA7" s="42"/>
      <c r="GC7" s="1">
        <f t="shared" si="78"/>
        <v>54700</v>
      </c>
      <c r="GE7" s="1">
        <f t="shared" si="79"/>
        <v>54700</v>
      </c>
      <c r="GF7" s="1"/>
      <c r="GG7" s="1">
        <v>38900</v>
      </c>
      <c r="GH7" s="88">
        <v>45600</v>
      </c>
      <c r="GI7" s="1">
        <v>34800</v>
      </c>
      <c r="GJ7" s="1">
        <v>54700</v>
      </c>
      <c r="GK7" s="31">
        <v>18200</v>
      </c>
      <c r="GL7" s="31">
        <v>18400</v>
      </c>
      <c r="GM7" s="14">
        <v>18700</v>
      </c>
      <c r="GN7" s="14">
        <v>19800</v>
      </c>
      <c r="GO7" s="14">
        <v>21400</v>
      </c>
      <c r="GP7" s="16">
        <v>22100</v>
      </c>
      <c r="GQ7" s="17">
        <v>23100</v>
      </c>
      <c r="GR7" s="18">
        <v>27100</v>
      </c>
      <c r="GS7" s="18">
        <v>29600</v>
      </c>
      <c r="GT7" s="19">
        <v>57800</v>
      </c>
      <c r="GU7" s="19">
        <v>62500</v>
      </c>
      <c r="GV7" s="14">
        <v>69300</v>
      </c>
      <c r="GW7" s="14">
        <v>73100</v>
      </c>
      <c r="GX7" s="14">
        <v>77600</v>
      </c>
      <c r="GY7" s="14">
        <v>82300</v>
      </c>
      <c r="GZ7" s="14">
        <v>91600</v>
      </c>
      <c r="HA7" s="15">
        <v>126800</v>
      </c>
      <c r="HB7" s="15">
        <v>133600</v>
      </c>
      <c r="HC7" s="15">
        <v>150200</v>
      </c>
      <c r="HD7" s="26">
        <v>153300</v>
      </c>
      <c r="HF7" s="50"/>
      <c r="HG7" s="50"/>
      <c r="HH7" s="50"/>
    </row>
    <row r="8" spans="1:216" s="88" customFormat="1" ht="20.25" customHeight="1" thickTop="1" thickBot="1">
      <c r="A8" s="214"/>
      <c r="B8" s="225"/>
      <c r="C8" s="214"/>
      <c r="D8" s="214"/>
      <c r="E8" s="214"/>
      <c r="F8" s="213"/>
      <c r="G8" s="214"/>
      <c r="H8" s="213"/>
      <c r="I8" s="213"/>
      <c r="J8" s="214"/>
      <c r="K8" s="218"/>
      <c r="L8" s="219"/>
      <c r="M8" s="96">
        <v>2.57</v>
      </c>
      <c r="N8" s="145" t="s">
        <v>217</v>
      </c>
      <c r="O8" s="220"/>
      <c r="P8" s="222"/>
      <c r="Q8" s="97">
        <v>5</v>
      </c>
      <c r="R8" s="213"/>
      <c r="S8" s="96">
        <v>8</v>
      </c>
      <c r="T8" s="213"/>
      <c r="U8" s="213"/>
      <c r="V8" s="213"/>
      <c r="W8" s="214"/>
      <c r="X8" s="214"/>
      <c r="Y8" s="95">
        <v>10</v>
      </c>
      <c r="Z8" s="214"/>
      <c r="AA8" s="214"/>
      <c r="AB8" s="214"/>
      <c r="AC8" s="213"/>
      <c r="AD8" s="213"/>
      <c r="AE8" s="213"/>
      <c r="AF8" s="213"/>
      <c r="AG8" s="214"/>
      <c r="AH8" s="213"/>
      <c r="AI8" s="213"/>
      <c r="AJ8" s="213"/>
      <c r="AK8" s="144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Y8" s="1"/>
      <c r="AZ8" s="1" t="s">
        <v>57</v>
      </c>
      <c r="BA8" s="50" t="s">
        <v>85</v>
      </c>
      <c r="BB8" s="50" t="s">
        <v>60</v>
      </c>
      <c r="BC8" s="50" t="s">
        <v>69</v>
      </c>
      <c r="BL8" s="164">
        <f t="shared" si="0"/>
        <v>56300</v>
      </c>
      <c r="BM8" s="166">
        <f>IF($G$9=$AZ$6,BM7,IF(G9=$AZ$7,BM7,IF(G9=$AZ$8,BM7,IF(G9=$AZ$9,BM6,""))))</f>
        <v>67200</v>
      </c>
      <c r="BN8" s="164">
        <f t="shared" si="1"/>
        <v>56300</v>
      </c>
      <c r="BO8" s="164">
        <f t="shared" si="2"/>
        <v>47000</v>
      </c>
      <c r="BP8" s="166">
        <f>IF(G10=$AZ$6,BP7,IF(G10=$AZ$7,BP7,IF(G10=$AZ$8,BP7,IF(G10=$AZ$9,BP6,""))))</f>
        <v>56100</v>
      </c>
      <c r="BQ8" s="164">
        <f t="shared" si="3"/>
        <v>47000</v>
      </c>
      <c r="BR8" s="164">
        <f t="shared" si="4"/>
        <v>35800</v>
      </c>
      <c r="BS8" s="166">
        <f>IF(G11=$AZ$6,BS7,IF(G11=$AZ$7,BS7,IF(G11=$AZ$8,BS7,IF(G11=$AZ$9,BS6,""))))</f>
        <v>36900</v>
      </c>
      <c r="BT8" s="164">
        <f t="shared" si="5"/>
        <v>35800</v>
      </c>
      <c r="BU8" s="164">
        <f t="shared" si="6"/>
        <v>35800</v>
      </c>
      <c r="BV8" s="166">
        <f>IF(G12=$AZ$6,BV7,IF(G12=$AZ$7,BV7,IF(G12=$AZ$8,BV7,IF(G12=$AZ$9,BV6,""))))</f>
        <v>35800</v>
      </c>
      <c r="BW8" s="164">
        <f t="shared" si="7"/>
        <v>35800</v>
      </c>
      <c r="BX8" s="164">
        <f t="shared" si="8"/>
        <v>35800</v>
      </c>
      <c r="BY8" s="166">
        <f>IF(G13=$AZ$6,BY7,IF(G13=$AZ$7,BY7,IF(G13=$AZ$8,BY7,IF(G13=$AZ$9,BY6,""))))</f>
        <v>36900</v>
      </c>
      <c r="BZ8" s="164">
        <f t="shared" si="9"/>
        <v>35800</v>
      </c>
      <c r="CA8" s="164">
        <f t="shared" si="10"/>
        <v>35800</v>
      </c>
      <c r="CB8" s="166">
        <f>IF(G14=$AZ$6,CB7,IF(G14=$AZ$7,CB7,IF(G14=$AZ$8,CB7,IF(G14=$AZ$9,CB6,""))))</f>
        <v>36900</v>
      </c>
      <c r="CC8" s="164">
        <f t="shared" si="11"/>
        <v>35800</v>
      </c>
      <c r="CD8" s="164">
        <f t="shared" si="12"/>
        <v>47000</v>
      </c>
      <c r="CE8" s="166">
        <f>IF(G15=$AZ$6,CE7,IF(G15=$AZ$7,CE7,IF(G15=$AZ$8,CE7,IF(G15=$AZ$9,CE6,""))))</f>
        <v>57800</v>
      </c>
      <c r="CF8" s="164">
        <f t="shared" si="13"/>
        <v>47000</v>
      </c>
      <c r="CG8" s="164">
        <f t="shared" si="14"/>
        <v>40100</v>
      </c>
      <c r="CH8" s="166">
        <f>IF(G16=$AZ$6,CH7,IF(G16=$AZ$7,CH7,IF(G16=$AZ$8,CH7,IF(G16=$AZ$9,CH6,""))))</f>
        <v>42500</v>
      </c>
      <c r="CI8" s="164">
        <f t="shared" si="15"/>
        <v>40100</v>
      </c>
      <c r="CJ8" s="164">
        <f t="shared" si="16"/>
        <v>35800</v>
      </c>
      <c r="CK8" s="166">
        <f>IF(G17=$AZ$6,CK7,IF(G17=$AZ$7,CK7,IF(G17=$AZ$8,CK7,IF(G17=$AZ$9,CK6,""))))</f>
        <v>35800</v>
      </c>
      <c r="CL8" s="164">
        <f t="shared" si="17"/>
        <v>35800</v>
      </c>
      <c r="CM8" s="164">
        <f t="shared" si="18"/>
        <v>35800</v>
      </c>
      <c r="CN8" s="166">
        <f>IF(G18=$AZ$6,CN7,IF(G18=$AZ$7,CN7,IF(G18=$AZ$8,CN7,IF(G18=$AZ$9,CN6,""))))</f>
        <v>36900</v>
      </c>
      <c r="CO8" s="164">
        <f t="shared" si="19"/>
        <v>35800</v>
      </c>
      <c r="CP8" s="164">
        <f t="shared" si="20"/>
        <v>47000</v>
      </c>
      <c r="CQ8" s="166">
        <f>IF(G19=$AZ$6,CQ7,IF(G19=$AZ$7,CQ7,IF(G19=$AZ$8,CQ7,IF(G19=$AZ$9,CQ6,""))))</f>
        <v>57800</v>
      </c>
      <c r="CR8" s="164">
        <f t="shared" si="21"/>
        <v>47000</v>
      </c>
      <c r="CS8" s="164">
        <f t="shared" si="22"/>
        <v>40100</v>
      </c>
      <c r="CT8" s="166">
        <f>IF(G20=$AZ$6,CT7,IF(G20=$AZ$7,CT7,IF(G20=$AZ$8,CT7,IF(G20=$AZ$9,CT6,""))))</f>
        <v>57200</v>
      </c>
      <c r="CU8" s="164">
        <f t="shared" si="23"/>
        <v>40100</v>
      </c>
      <c r="CV8" s="164" t="str">
        <f t="shared" si="24"/>
        <v/>
      </c>
      <c r="CW8" s="166" t="str">
        <f>IF(G21=$AZ$6,CW7,IF(G21=$AZ$7,CW7,IF(G21=$AZ$8,CW7,IF(G21=$AZ$9,CW6,""))))</f>
        <v/>
      </c>
      <c r="CX8" s="164" t="str">
        <f t="shared" si="25"/>
        <v/>
      </c>
      <c r="CY8" s="164" t="str">
        <f t="shared" si="26"/>
        <v/>
      </c>
      <c r="CZ8" s="166" t="str">
        <f>IF(G22=$AZ$6,CZ7,IF(G22=$AZ$7,CZ7,IF(G22=$AZ$8,CZ7,IF(G22=$AZ$9,CZ6,""))))</f>
        <v/>
      </c>
      <c r="DA8" s="164" t="str">
        <f t="shared" si="27"/>
        <v/>
      </c>
      <c r="DB8" s="164" t="str">
        <f t="shared" si="28"/>
        <v/>
      </c>
      <c r="DC8" s="166" t="str">
        <f>IF(G23=$AZ$6,DC7,IF(G23=$AZ$7,DC7,IF(G23=$AZ$8,DC7,IF(G23=$AZ$9,DC6,""))))</f>
        <v/>
      </c>
      <c r="DD8" s="164" t="str">
        <f t="shared" si="29"/>
        <v/>
      </c>
      <c r="DE8" s="164" t="str">
        <f t="shared" si="30"/>
        <v/>
      </c>
      <c r="DF8" s="166" t="str">
        <f>IF(G24=$AZ$6,DF7,IF(G24=$AZ$7,DF7,IF(G24=$AZ$8,DF7,IF(G24=$AZ$9,DF6,""))))</f>
        <v/>
      </c>
      <c r="DG8" s="164" t="str">
        <f t="shared" si="31"/>
        <v/>
      </c>
      <c r="DH8" s="164" t="str">
        <f t="shared" si="32"/>
        <v/>
      </c>
      <c r="DI8" s="166" t="str">
        <f>IF(G25=$AZ$6,DI7,IF(G25=$AZ$7,DI7,IF(G25=$AZ$8,DI7,IF(G25=$AZ$9,DI6,""))))</f>
        <v/>
      </c>
      <c r="DJ8" s="164" t="str">
        <f t="shared" si="33"/>
        <v/>
      </c>
      <c r="DK8" s="164" t="str">
        <f t="shared" si="34"/>
        <v/>
      </c>
      <c r="DL8" s="166" t="str">
        <f>IF(G26=$AZ$6,DL7,IF(G26=$AZ$7,DL7,IF(G26=$AZ$8,DL7,IF(G26=$AZ$9,DL6,""))))</f>
        <v/>
      </c>
      <c r="DM8" s="164" t="str">
        <f t="shared" si="35"/>
        <v/>
      </c>
      <c r="DN8" s="164" t="str">
        <f t="shared" si="36"/>
        <v/>
      </c>
      <c r="DO8" s="166" t="str">
        <f>IF(G27=$AZ$6,DO7,IF(G27=$AZ$7,DO7,IF(G27=$AZ$8,DO7,IF(G27=$AZ$9,DO6,""))))</f>
        <v/>
      </c>
      <c r="DP8" s="164" t="str">
        <f t="shared" si="37"/>
        <v/>
      </c>
      <c r="DQ8" s="164" t="str">
        <f t="shared" si="38"/>
        <v/>
      </c>
      <c r="DR8" s="166" t="str">
        <f>IF(G28=$AZ$6,DR7,IF(G28=$AZ$7,DR7,IF(G28=$AZ$8,DR7,IF(G28=$AZ$9,DR6,""))))</f>
        <v/>
      </c>
      <c r="DS8" s="164" t="str">
        <f t="shared" si="39"/>
        <v/>
      </c>
      <c r="DT8" s="164" t="str">
        <f t="shared" si="40"/>
        <v/>
      </c>
      <c r="DU8" s="166" t="str">
        <f>IF(G29=$AZ$6,DU7,IF(G29=$AZ$7,DU7,IF(G29=$AZ$8,DU7,IF(G29=$AZ$9,DU6,""))))</f>
        <v/>
      </c>
      <c r="DV8" s="164" t="str">
        <f t="shared" si="41"/>
        <v/>
      </c>
      <c r="DW8" s="164" t="str">
        <f t="shared" si="42"/>
        <v/>
      </c>
      <c r="DX8" s="166" t="str">
        <f>IF(G30=$AZ$6,DX7,IF(G30=$AZ$7,DX7,IF(G30=$AZ$8,DX7,IF(G30=$AZ$9,DX6,""))))</f>
        <v/>
      </c>
      <c r="DY8" s="164" t="str">
        <f t="shared" si="43"/>
        <v/>
      </c>
      <c r="DZ8" s="164" t="str">
        <f t="shared" si="44"/>
        <v/>
      </c>
      <c r="EA8" s="166" t="str">
        <f>IF(G31=$AZ$6,EA7,IF(G31=$AZ$7,EA7,IF(G31=$AZ$8,EA7,IF(G31=$AZ$9,EA6,""))))</f>
        <v/>
      </c>
      <c r="EB8" s="164" t="str">
        <f t="shared" si="45"/>
        <v/>
      </c>
      <c r="EC8" s="164" t="str">
        <f t="shared" si="46"/>
        <v/>
      </c>
      <c r="ED8" s="166" t="str">
        <f>IF(G32=$AZ$6,ED7,IF(G32=$AZ$7,ED7,IF(G32=$AZ$8,ED7,IF(G32=$AZ$9,ED6,""))))</f>
        <v/>
      </c>
      <c r="EE8" s="164" t="str">
        <f t="shared" si="47"/>
        <v/>
      </c>
      <c r="EF8" s="164" t="str">
        <f t="shared" si="48"/>
        <v/>
      </c>
      <c r="EG8" s="166" t="str">
        <f>IF(G33=$AZ$6,EG7,IF(G33=$AZ$7,EG7,IF(G33=$AZ$8,EG7,IF(G33=$AZ$9,EG6,""))))</f>
        <v/>
      </c>
      <c r="EH8" s="164" t="str">
        <f t="shared" si="49"/>
        <v/>
      </c>
      <c r="EI8" s="164">
        <f t="shared" si="50"/>
        <v>0</v>
      </c>
      <c r="EJ8" s="166" t="str">
        <f>IF(CE9=$AZ$6,EJ7,IF(CE9=$AZ$7,EJ7,IF(CE9=$AZ$8,EJ7,IF(CE9=$AZ$9,EJ6,""))))</f>
        <v/>
      </c>
      <c r="EK8" s="164">
        <f t="shared" si="51"/>
        <v>0</v>
      </c>
      <c r="EL8" s="164">
        <f t="shared" si="52"/>
        <v>0</v>
      </c>
      <c r="EM8" s="166" t="str">
        <f>IF(CH9=$AZ$6,EM7,IF(CH9=$AZ$7,EM7,IF(CH9=$AZ$8,EM7,IF(CH9=$AZ$9,EM6,""))))</f>
        <v/>
      </c>
      <c r="EN8" s="164">
        <f t="shared" si="53"/>
        <v>0</v>
      </c>
      <c r="EO8" s="164">
        <f t="shared" si="54"/>
        <v>0</v>
      </c>
      <c r="EP8" s="166" t="str">
        <f>IF(CK9=$AZ$6,EP7,IF(CK9=$AZ$7,EP7,IF(CK9=$AZ$8,EP7,IF(CK9=$AZ$9,EP6,""))))</f>
        <v/>
      </c>
      <c r="EQ8" s="164">
        <f t="shared" si="55"/>
        <v>0</v>
      </c>
      <c r="ER8" s="164">
        <f t="shared" si="56"/>
        <v>0</v>
      </c>
      <c r="ES8" s="166" t="str">
        <f>IF(CN9=$AZ$6,ES7,IF(CN9=$AZ$7,ES7,IF(CN9=$AZ$8,ES7,IF(CN9=$AZ$9,ES6,""))))</f>
        <v/>
      </c>
      <c r="ET8" s="164">
        <f t="shared" si="57"/>
        <v>0</v>
      </c>
      <c r="EU8" s="164">
        <f t="shared" si="58"/>
        <v>0</v>
      </c>
      <c r="EV8" s="166" t="str">
        <f>IF(CQ9=$AZ$6,EV7,IF(CQ9=$AZ$7,EV7,IF(CQ9=$AZ$8,EV7,IF(CQ9=$AZ$9,EV6,""))))</f>
        <v/>
      </c>
      <c r="EW8" s="164">
        <f t="shared" si="59"/>
        <v>0</v>
      </c>
      <c r="EX8" s="164">
        <f t="shared" si="60"/>
        <v>0</v>
      </c>
      <c r="EY8" s="166" t="str">
        <f>IF(CT9=$AZ$6,EY7,IF(CT9=$AZ$7,EY7,IF(CT9=$AZ$8,EY7,IF(CT9=$AZ$9,EY6,""))))</f>
        <v/>
      </c>
      <c r="EZ8" s="164">
        <f t="shared" si="61"/>
        <v>0</v>
      </c>
      <c r="FA8" s="164">
        <f t="shared" si="62"/>
        <v>0</v>
      </c>
      <c r="FB8" s="166" t="str">
        <f>IF(CW9=$AZ$6,FB7,IF(CW9=$AZ$7,FB7,IF(CW9=$AZ$8,FB7,IF(CW9=$AZ$9,FB6,""))))</f>
        <v/>
      </c>
      <c r="FC8" s="164">
        <f t="shared" si="63"/>
        <v>0</v>
      </c>
      <c r="FD8" s="164">
        <f t="shared" si="64"/>
        <v>0</v>
      </c>
      <c r="FE8" s="166" t="str">
        <f>IF(CZ9=$AZ$6,FE7,IF(CZ9=$AZ$7,FE7,IF(CZ9=$AZ$8,FE7,IF(CZ9=$AZ$9,FE6,""))))</f>
        <v/>
      </c>
      <c r="FF8" s="164">
        <f t="shared" si="65"/>
        <v>0</v>
      </c>
      <c r="FG8" s="164">
        <f t="shared" si="66"/>
        <v>0</v>
      </c>
      <c r="FH8" s="166" t="str">
        <f>IF(DC9=$AZ$6,FH7,IF(DC9=$AZ$7,FH7,IF(DC9=$AZ$8,FH7,IF(DC9=$AZ$9,FH6,""))))</f>
        <v/>
      </c>
      <c r="FI8" s="164">
        <f t="shared" si="67"/>
        <v>0</v>
      </c>
      <c r="FJ8" s="164">
        <f t="shared" si="68"/>
        <v>0</v>
      </c>
      <c r="FK8" s="166" t="str">
        <f>IF(DF9=$AZ$6,FK7,IF(DF9=$AZ$7,FK7,IF(DF9=$AZ$8,FK7,IF(DF9=$AZ$9,FK6,""))))</f>
        <v/>
      </c>
      <c r="FL8" s="164">
        <f t="shared" si="69"/>
        <v>0</v>
      </c>
      <c r="FM8" s="164">
        <f t="shared" si="70"/>
        <v>0</v>
      </c>
      <c r="FN8" s="166" t="str">
        <f>IF(DI9=$AZ$6,FN7,IF(DI9=$AZ$7,FN7,IF(DI9=$AZ$8,FN7,IF(DI9=$AZ$9,FN6,""))))</f>
        <v/>
      </c>
      <c r="FO8" s="164">
        <f t="shared" si="71"/>
        <v>0</v>
      </c>
      <c r="FP8" s="164">
        <f t="shared" si="72"/>
        <v>0</v>
      </c>
      <c r="FQ8" s="166" t="str">
        <f>IF(DL9=$AZ$6,FQ7,IF(DL9=$AZ$7,FQ7,IF(DL9=$AZ$8,FQ7,IF(DL9=$AZ$9,FQ6,""))))</f>
        <v/>
      </c>
      <c r="FR8" s="164">
        <f t="shared" si="73"/>
        <v>0</v>
      </c>
      <c r="FS8" s="164">
        <f t="shared" si="74"/>
        <v>0</v>
      </c>
      <c r="FT8" s="166" t="str">
        <f>IF(DO9=$AZ$6,FT7,IF(DO9=$AZ$7,FT7,IF(DO9=$AZ$8,FT7,IF(DO9=$AZ$9,FT6,""))))</f>
        <v/>
      </c>
      <c r="FU8" s="164">
        <f t="shared" si="75"/>
        <v>0</v>
      </c>
      <c r="FV8" s="164">
        <f t="shared" si="76"/>
        <v>0</v>
      </c>
      <c r="FW8" s="166" t="str">
        <f>IF(DR9=$AZ$6,FW7,IF(DR9=$AZ$7,FW7,IF(DR9=$AZ$8,FW7,IF(DR9=$AZ$9,FW6,""))))</f>
        <v/>
      </c>
      <c r="FX8" s="164">
        <f t="shared" si="77"/>
        <v>0</v>
      </c>
      <c r="FY8" s="42"/>
      <c r="FZ8" s="42"/>
      <c r="GA8" s="42"/>
      <c r="GC8" s="1">
        <f t="shared" si="78"/>
        <v>56300</v>
      </c>
      <c r="GE8" s="1">
        <f t="shared" si="79"/>
        <v>56300</v>
      </c>
      <c r="GF8" s="1"/>
      <c r="GG8" s="1">
        <v>40100</v>
      </c>
      <c r="GH8" s="88">
        <v>47000</v>
      </c>
      <c r="GI8" s="1">
        <v>35800</v>
      </c>
      <c r="GJ8" s="1">
        <v>56300</v>
      </c>
      <c r="GK8" s="31">
        <v>18700</v>
      </c>
      <c r="GL8" s="31">
        <v>19000</v>
      </c>
      <c r="GM8" s="15">
        <v>19300</v>
      </c>
      <c r="GN8" s="19">
        <v>20400</v>
      </c>
      <c r="GO8" s="15">
        <v>22000</v>
      </c>
      <c r="GP8" s="20">
        <v>22800</v>
      </c>
      <c r="GQ8" s="17">
        <v>23800</v>
      </c>
      <c r="GR8" s="21">
        <v>27900</v>
      </c>
      <c r="GS8" s="21">
        <v>30500</v>
      </c>
      <c r="GT8" s="19">
        <v>59500</v>
      </c>
      <c r="GU8" s="19">
        <v>64400</v>
      </c>
      <c r="GV8" s="14">
        <v>71400</v>
      </c>
      <c r="GW8" s="14">
        <v>75300</v>
      </c>
      <c r="GX8" s="14">
        <v>79900</v>
      </c>
      <c r="GY8" s="14">
        <v>84800</v>
      </c>
      <c r="GZ8" s="14">
        <v>94300</v>
      </c>
      <c r="HA8" s="15">
        <v>130600</v>
      </c>
      <c r="HB8" s="26">
        <v>137600</v>
      </c>
      <c r="HC8" s="26">
        <v>154700</v>
      </c>
      <c r="HD8" s="15">
        <v>157900</v>
      </c>
      <c r="HF8" s="50"/>
      <c r="HG8" s="50"/>
      <c r="HH8" s="50"/>
    </row>
    <row r="9" spans="1:216" ht="23.25" customHeight="1" thickTop="1" thickBot="1">
      <c r="A9" s="141">
        <v>1</v>
      </c>
      <c r="B9" s="113" t="s">
        <v>244</v>
      </c>
      <c r="C9" s="113" t="s">
        <v>53</v>
      </c>
      <c r="D9" s="113" t="s">
        <v>245</v>
      </c>
      <c r="E9" s="94" t="s">
        <v>181</v>
      </c>
      <c r="F9" s="94" t="s">
        <v>246</v>
      </c>
      <c r="G9" s="93" t="s">
        <v>59</v>
      </c>
      <c r="H9" s="146" t="str">
        <f>IF(G9="PB-1","5200-20200",IF(G9="PB-2","9300-34800",IF(G9="PB-3","15600-39100",IF(G9="PB-4","37400-67000",""))))</f>
        <v>9300-34800</v>
      </c>
      <c r="I9" s="152">
        <v>25780</v>
      </c>
      <c r="J9" s="153" t="s">
        <v>89</v>
      </c>
      <c r="K9" s="153" t="s">
        <v>12</v>
      </c>
      <c r="L9" s="154" t="s">
        <v>172</v>
      </c>
      <c r="M9" s="100">
        <f>IF(AND(L9=$AZ$17),"",IF(AND(I9=""),"",I9*$M$8))</f>
        <v>66254.599999999991</v>
      </c>
      <c r="N9" s="100">
        <f>IF(AND(M9=""),"",ROUND(M9,0))</f>
        <v>66255</v>
      </c>
      <c r="O9" s="102">
        <f>IF(AND(J9=""),"",BK9)</f>
        <v>67200</v>
      </c>
      <c r="P9" s="103">
        <f>IF(AND(O9=""),"",O9)</f>
        <v>67200</v>
      </c>
      <c r="Q9" s="100">
        <f>IF(AND(HF9=""),"",ROUND(HF9,0))</f>
        <v>3360</v>
      </c>
      <c r="R9" s="104">
        <f>IF(AND(P9=""),"",P9+Q9)</f>
        <v>70560</v>
      </c>
      <c r="S9" s="100">
        <f>IF(AND(HG9=""),"",ROUND(HG9,0))</f>
        <v>5376</v>
      </c>
      <c r="T9" s="161"/>
      <c r="U9" s="161"/>
      <c r="V9" s="161"/>
      <c r="W9" s="161"/>
      <c r="X9" s="105">
        <f>IF(AND(R9=""),"",SUM(R9:W9))</f>
        <v>75936</v>
      </c>
      <c r="Y9" s="106">
        <f>IF(AND(HH9=""),"",ROUND(HH9,0))</f>
        <v>0</v>
      </c>
      <c r="Z9" s="153"/>
      <c r="AA9" s="153"/>
      <c r="AB9" s="153"/>
      <c r="AC9" s="153"/>
      <c r="AD9" s="153"/>
      <c r="AE9" s="153"/>
      <c r="AF9" s="106">
        <f>IF(AND(R9=""),"",SUM(Y9:AE9))</f>
        <v>0</v>
      </c>
      <c r="AG9" s="107">
        <f>IF(AND(R9=""),"",SUM(X9-AF9))</f>
        <v>75936</v>
      </c>
      <c r="AH9" s="108" t="str">
        <f>IF(AND(J9=""),"",IF(AND(J9="2400A"),"2400",IF(AND(J9="2400B"),"2400",IF(AND(J9="2400C"),"2400",IF(AND(J9="2800A"),"2800",IF(AND(J9="2800B"),"2800",IF(AND(J9="5400A"),"5400",IF(AND(J9="5400B"),"5400",J9))))))))</f>
        <v>5400</v>
      </c>
      <c r="AI9" s="108">
        <f>IF(AND(J9=""),"",VLOOKUP(J9,BA3:BC31,2,FALSE))</f>
        <v>15</v>
      </c>
      <c r="AJ9" s="108" t="str">
        <f>IF(AND(J9=""),"",VLOOKUP(J9,BA3:BC31,3,FALSE))</f>
        <v>L-13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Z9" s="1" t="s">
        <v>58</v>
      </c>
      <c r="BA9" s="50" t="s">
        <v>86</v>
      </c>
      <c r="BB9" s="50" t="s">
        <v>61</v>
      </c>
      <c r="BC9" s="50" t="s">
        <v>70</v>
      </c>
      <c r="BD9" s="1" t="str">
        <f>J9</f>
        <v>5400A</v>
      </c>
      <c r="BE9" s="1">
        <f>N9</f>
        <v>66255</v>
      </c>
      <c r="BF9" s="164">
        <f>IF(AND(J9=""),"",IF(AND(L9=""),"",IF(AND(BE9=""),"",IF(AND(BE9&lt;=$GE$5),$GE$5,INDEX($GC$5:$GC$36,MATCH(BE9,$GE$5:$GE$36)+(LOOKUP(BE9,$GE$5:$GE$36)&lt;&gt;BE9))))))</f>
        <v>67200</v>
      </c>
      <c r="BG9" s="164">
        <f>IF(AND(J9=""),"",IF(AND(L9=""),"",IF(AND(BE9=""),"",IF(AND(BE9&lt;=$GE$5),$GE$5,INDEX($GC$5:$GC$24,MATCH(BE9,$GE$5:$GE$24)+(LOOKUP(BE9,$GE$5:$GE$24)&lt;&gt;BE9))))))</f>
        <v>67200</v>
      </c>
      <c r="BH9" s="164">
        <f t="shared" ref="BH9:BH36" si="80">IF(AND(L9=$AZ$17),$GE$5,IF(AND(L9=$AZ$16),BF9,""))</f>
        <v>67200</v>
      </c>
      <c r="BI9" s="164">
        <f>IF(G9=$AZ$6,BH9,IF(G9=$AZ$7,BH9,IF(G9=$AZ$8,BH9,IF(G9=$AZ$9,BG9,""))))</f>
        <v>67200</v>
      </c>
      <c r="BJ9" s="164"/>
      <c r="BK9" s="171">
        <f>BM8</f>
        <v>67200</v>
      </c>
      <c r="BL9" s="164">
        <f t="shared" si="0"/>
        <v>58000</v>
      </c>
      <c r="BM9" s="164"/>
      <c r="BN9" s="164">
        <f t="shared" si="1"/>
        <v>58000</v>
      </c>
      <c r="BO9" s="164">
        <f t="shared" si="2"/>
        <v>48400</v>
      </c>
      <c r="BP9" s="164"/>
      <c r="BQ9" s="164">
        <f t="shared" si="3"/>
        <v>48400</v>
      </c>
      <c r="BR9" s="164">
        <f t="shared" si="4"/>
        <v>36900</v>
      </c>
      <c r="BS9" s="164"/>
      <c r="BT9" s="164">
        <f t="shared" si="5"/>
        <v>36900</v>
      </c>
      <c r="BU9" s="164">
        <f t="shared" si="6"/>
        <v>36900</v>
      </c>
      <c r="BV9" s="164"/>
      <c r="BW9" s="164">
        <f t="shared" si="7"/>
        <v>36900</v>
      </c>
      <c r="BX9" s="164">
        <f t="shared" si="8"/>
        <v>36900</v>
      </c>
      <c r="BY9" s="164"/>
      <c r="BZ9" s="164">
        <f t="shared" si="9"/>
        <v>36900</v>
      </c>
      <c r="CA9" s="164">
        <f t="shared" si="10"/>
        <v>36900</v>
      </c>
      <c r="CB9" s="164"/>
      <c r="CC9" s="164">
        <f t="shared" si="11"/>
        <v>36900</v>
      </c>
      <c r="CD9" s="164">
        <f t="shared" si="12"/>
        <v>48400</v>
      </c>
      <c r="CE9" s="164"/>
      <c r="CF9" s="164">
        <f t="shared" si="13"/>
        <v>48400</v>
      </c>
      <c r="CG9" s="164">
        <f t="shared" si="14"/>
        <v>41300</v>
      </c>
      <c r="CH9" s="164"/>
      <c r="CI9" s="164">
        <f t="shared" si="15"/>
        <v>41300</v>
      </c>
      <c r="CJ9" s="164">
        <f t="shared" si="16"/>
        <v>36900</v>
      </c>
      <c r="CK9" s="164"/>
      <c r="CL9" s="164">
        <f t="shared" si="17"/>
        <v>36900</v>
      </c>
      <c r="CM9" s="164">
        <f t="shared" si="18"/>
        <v>36900</v>
      </c>
      <c r="CN9" s="164"/>
      <c r="CO9" s="164">
        <f t="shared" si="19"/>
        <v>36900</v>
      </c>
      <c r="CP9" s="164">
        <f t="shared" si="20"/>
        <v>48400</v>
      </c>
      <c r="CQ9" s="164"/>
      <c r="CR9" s="164">
        <f t="shared" si="21"/>
        <v>48400</v>
      </c>
      <c r="CS9" s="164">
        <f t="shared" si="22"/>
        <v>41300</v>
      </c>
      <c r="CT9" s="164"/>
      <c r="CU9" s="164">
        <f t="shared" si="23"/>
        <v>41300</v>
      </c>
      <c r="CV9" s="164" t="str">
        <f t="shared" si="24"/>
        <v/>
      </c>
      <c r="CW9" s="164"/>
      <c r="CX9" s="164" t="str">
        <f t="shared" si="25"/>
        <v/>
      </c>
      <c r="CY9" s="164" t="str">
        <f t="shared" si="26"/>
        <v/>
      </c>
      <c r="CZ9" s="164"/>
      <c r="DA9" s="164" t="str">
        <f t="shared" si="27"/>
        <v/>
      </c>
      <c r="DB9" s="164" t="str">
        <f t="shared" si="28"/>
        <v/>
      </c>
      <c r="DC9" s="164"/>
      <c r="DD9" s="164" t="str">
        <f t="shared" si="29"/>
        <v/>
      </c>
      <c r="DE9" s="164" t="str">
        <f t="shared" si="30"/>
        <v/>
      </c>
      <c r="DF9" s="164"/>
      <c r="DG9" s="164" t="str">
        <f t="shared" si="31"/>
        <v/>
      </c>
      <c r="DH9" s="164" t="str">
        <f t="shared" si="32"/>
        <v/>
      </c>
      <c r="DI9" s="164"/>
      <c r="DJ9" s="164" t="str">
        <f t="shared" si="33"/>
        <v/>
      </c>
      <c r="DK9" s="164" t="str">
        <f t="shared" si="34"/>
        <v/>
      </c>
      <c r="DL9" s="164"/>
      <c r="DM9" s="164" t="str">
        <f t="shared" si="35"/>
        <v/>
      </c>
      <c r="DN9" s="164" t="str">
        <f t="shared" si="36"/>
        <v/>
      </c>
      <c r="DO9" s="164"/>
      <c r="DP9" s="164" t="str">
        <f t="shared" si="37"/>
        <v/>
      </c>
      <c r="DQ9" s="164" t="str">
        <f t="shared" si="38"/>
        <v/>
      </c>
      <c r="DR9" s="164"/>
      <c r="DS9" s="164" t="str">
        <f t="shared" si="39"/>
        <v/>
      </c>
      <c r="DT9" s="164" t="str">
        <f t="shared" si="40"/>
        <v/>
      </c>
      <c r="DU9" s="164"/>
      <c r="DV9" s="164" t="str">
        <f t="shared" si="41"/>
        <v/>
      </c>
      <c r="DW9" s="164" t="str">
        <f t="shared" si="42"/>
        <v/>
      </c>
      <c r="DX9" s="164"/>
      <c r="DY9" s="164" t="str">
        <f t="shared" si="43"/>
        <v/>
      </c>
      <c r="DZ9" s="164" t="str">
        <f t="shared" si="44"/>
        <v/>
      </c>
      <c r="EA9" s="164"/>
      <c r="EB9" s="164" t="str">
        <f t="shared" si="45"/>
        <v/>
      </c>
      <c r="EC9" s="164" t="str">
        <f t="shared" si="46"/>
        <v/>
      </c>
      <c r="ED9" s="164"/>
      <c r="EE9" s="164" t="str">
        <f t="shared" si="47"/>
        <v/>
      </c>
      <c r="EF9" s="164" t="str">
        <f t="shared" si="48"/>
        <v/>
      </c>
      <c r="EG9" s="164"/>
      <c r="EH9" s="164" t="str">
        <f t="shared" si="49"/>
        <v/>
      </c>
      <c r="EI9" s="164">
        <f t="shared" si="50"/>
        <v>0</v>
      </c>
      <c r="EJ9" s="164"/>
      <c r="EK9" s="164">
        <f t="shared" si="51"/>
        <v>0</v>
      </c>
      <c r="EL9" s="164">
        <f t="shared" si="52"/>
        <v>0</v>
      </c>
      <c r="EM9" s="164"/>
      <c r="EN9" s="164">
        <f t="shared" si="53"/>
        <v>0</v>
      </c>
      <c r="EO9" s="164">
        <f t="shared" si="54"/>
        <v>0</v>
      </c>
      <c r="EP9" s="164"/>
      <c r="EQ9" s="164">
        <f t="shared" si="55"/>
        <v>0</v>
      </c>
      <c r="ER9" s="164">
        <f t="shared" si="56"/>
        <v>0</v>
      </c>
      <c r="ES9" s="164"/>
      <c r="ET9" s="164">
        <f t="shared" si="57"/>
        <v>0</v>
      </c>
      <c r="EU9" s="164">
        <f t="shared" si="58"/>
        <v>0</v>
      </c>
      <c r="EV9" s="164"/>
      <c r="EW9" s="164">
        <f t="shared" si="59"/>
        <v>0</v>
      </c>
      <c r="EX9" s="164">
        <f t="shared" si="60"/>
        <v>0</v>
      </c>
      <c r="EY9" s="164"/>
      <c r="EZ9" s="164">
        <f t="shared" si="61"/>
        <v>0</v>
      </c>
      <c r="FA9" s="164">
        <f t="shared" si="62"/>
        <v>0</v>
      </c>
      <c r="FB9" s="164"/>
      <c r="FC9" s="164">
        <f t="shared" si="63"/>
        <v>0</v>
      </c>
      <c r="FD9" s="164">
        <f t="shared" si="64"/>
        <v>0</v>
      </c>
      <c r="FE9" s="164"/>
      <c r="FF9" s="164">
        <f t="shared" si="65"/>
        <v>0</v>
      </c>
      <c r="FG9" s="164">
        <f t="shared" si="66"/>
        <v>0</v>
      </c>
      <c r="FH9" s="164"/>
      <c r="FI9" s="164">
        <f t="shared" si="67"/>
        <v>0</v>
      </c>
      <c r="FJ9" s="164">
        <f t="shared" si="68"/>
        <v>0</v>
      </c>
      <c r="FK9" s="164"/>
      <c r="FL9" s="164">
        <f t="shared" si="69"/>
        <v>0</v>
      </c>
      <c r="FM9" s="164">
        <f t="shared" si="70"/>
        <v>0</v>
      </c>
      <c r="FN9" s="164"/>
      <c r="FO9" s="164">
        <f t="shared" si="71"/>
        <v>0</v>
      </c>
      <c r="FP9" s="164">
        <f t="shared" si="72"/>
        <v>0</v>
      </c>
      <c r="FQ9" s="164"/>
      <c r="FR9" s="164">
        <f t="shared" si="73"/>
        <v>0</v>
      </c>
      <c r="FS9" s="164">
        <f t="shared" si="74"/>
        <v>0</v>
      </c>
      <c r="FT9" s="164"/>
      <c r="FU9" s="164">
        <f t="shared" si="75"/>
        <v>0</v>
      </c>
      <c r="FV9" s="164">
        <f t="shared" si="76"/>
        <v>0</v>
      </c>
      <c r="FW9" s="164"/>
      <c r="FX9" s="164">
        <f t="shared" si="77"/>
        <v>0</v>
      </c>
      <c r="FY9" s="42"/>
      <c r="FZ9" s="42"/>
      <c r="GA9" s="42"/>
      <c r="GB9" s="42"/>
      <c r="GC9" s="1">
        <f>GE9</f>
        <v>58000</v>
      </c>
      <c r="GE9" s="1">
        <f t="shared" si="79"/>
        <v>58000</v>
      </c>
      <c r="GG9" s="1">
        <v>41300</v>
      </c>
      <c r="GH9" s="88">
        <v>48400</v>
      </c>
      <c r="GI9" s="1">
        <v>36900</v>
      </c>
      <c r="GJ9" s="1">
        <v>58000</v>
      </c>
      <c r="GK9" s="31">
        <v>19300</v>
      </c>
      <c r="GL9" s="31">
        <v>19600</v>
      </c>
      <c r="GM9" s="15">
        <v>19900</v>
      </c>
      <c r="GN9" s="19">
        <v>21000</v>
      </c>
      <c r="GO9" s="14">
        <v>22700</v>
      </c>
      <c r="GP9" s="16">
        <v>23500</v>
      </c>
      <c r="GQ9" s="17">
        <v>24500</v>
      </c>
      <c r="GR9" s="18">
        <v>28700</v>
      </c>
      <c r="GS9" s="18">
        <v>31400</v>
      </c>
      <c r="GT9" s="14">
        <v>61300</v>
      </c>
      <c r="GU9" s="14">
        <v>66300</v>
      </c>
      <c r="GV9" s="14">
        <v>73500</v>
      </c>
      <c r="GW9" s="14">
        <v>77600</v>
      </c>
      <c r="GX9" s="14">
        <v>82300</v>
      </c>
      <c r="GY9" s="14">
        <v>87300</v>
      </c>
      <c r="GZ9" s="14">
        <v>97100</v>
      </c>
      <c r="HA9" s="19">
        <v>134500</v>
      </c>
      <c r="HB9" s="26">
        <v>141700</v>
      </c>
      <c r="HC9" s="26">
        <v>159300</v>
      </c>
      <c r="HD9" s="15">
        <v>162600</v>
      </c>
      <c r="HF9" s="50">
        <f>IF(AND(P9=""),"",IF(AND(L9=$AZ$17),"0",P9*$Q$8/100))</f>
        <v>3360</v>
      </c>
      <c r="HG9" s="50">
        <f>IF(AND(P9=""),"",IF(AND(L9=$AZ$17),"0",P9*$S$8/100))</f>
        <v>5376</v>
      </c>
      <c r="HH9" s="50" t="str">
        <f>IF(AND(K9=""),"",IF(AND(K9="GPF"),"0",IF(AND(K9="NPS"),R9*$Y$8/100)))</f>
        <v>0</v>
      </c>
    </row>
    <row r="10" spans="1:216" ht="23.25" customHeight="1" thickTop="1" thickBot="1">
      <c r="A10" s="142">
        <v>2</v>
      </c>
      <c r="B10" s="114" t="s">
        <v>247</v>
      </c>
      <c r="C10" s="113" t="s">
        <v>53</v>
      </c>
      <c r="D10" s="114" t="s">
        <v>248</v>
      </c>
      <c r="E10" s="94" t="s">
        <v>181</v>
      </c>
      <c r="F10" s="94" t="s">
        <v>246</v>
      </c>
      <c r="G10" s="91" t="s">
        <v>59</v>
      </c>
      <c r="H10" s="98" t="str">
        <f t="shared" ref="H10:H33" si="81">IF(G10="PB-1","5200-20200",IF(G10="PB-2","9300-34800",IF(G10="PB-3","15600-39100",IF(G10="PB-4","37400-67000",""))))</f>
        <v>9300-34800</v>
      </c>
      <c r="I10" s="155">
        <v>21370</v>
      </c>
      <c r="J10" s="156">
        <v>4800</v>
      </c>
      <c r="K10" s="156" t="s">
        <v>12</v>
      </c>
      <c r="L10" s="157" t="s">
        <v>172</v>
      </c>
      <c r="M10" s="100">
        <f t="shared" ref="M10:M33" si="82">IF(AND(L10=$AZ$17),"",IF(AND(I10=""),"",I10*$M$8))</f>
        <v>54920.899999999994</v>
      </c>
      <c r="N10" s="100">
        <f t="shared" ref="N10:N33" si="83">IF(AND(M10=""),"",ROUND(M10,0))</f>
        <v>54921</v>
      </c>
      <c r="O10" s="102">
        <f t="shared" ref="O10:O33" si="84">IF(AND(J10=""),"",BK10)</f>
        <v>56100</v>
      </c>
      <c r="P10" s="103">
        <f t="shared" ref="P10:P33" si="85">IF(AND(O10=""),"",O10)</f>
        <v>56100</v>
      </c>
      <c r="Q10" s="100">
        <f t="shared" ref="Q10:Q33" si="86">IF(AND(HF10=""),"",ROUND(HF10,0))</f>
        <v>2805</v>
      </c>
      <c r="R10" s="104">
        <f t="shared" ref="R10:R33" si="87">IF(AND(P10=""),"",P10+Q10)</f>
        <v>58905</v>
      </c>
      <c r="S10" s="100">
        <f t="shared" ref="S10:S33" si="88">IF(AND(HG10=""),"",ROUND(HG10,0))</f>
        <v>4488</v>
      </c>
      <c r="T10" s="162"/>
      <c r="U10" s="162"/>
      <c r="V10" s="162"/>
      <c r="W10" s="162"/>
      <c r="X10" s="105">
        <f t="shared" ref="X10:X33" si="89">IF(AND(R10=""),"",SUM(R10:W10))</f>
        <v>63393</v>
      </c>
      <c r="Y10" s="106">
        <f t="shared" ref="Y10:Y33" si="90">IF(AND(HH10=""),"",ROUND(HH10,0))</f>
        <v>0</v>
      </c>
      <c r="Z10" s="156"/>
      <c r="AA10" s="156"/>
      <c r="AB10" s="156"/>
      <c r="AC10" s="156"/>
      <c r="AD10" s="156"/>
      <c r="AE10" s="156"/>
      <c r="AF10" s="106">
        <f t="shared" ref="AF10:AF33" si="91">IF(AND(R10=""),"",SUM(Y10:AE10))</f>
        <v>0</v>
      </c>
      <c r="AG10" s="107">
        <f t="shared" ref="AG10:AG33" si="92">IF(AND(R10=""),"",SUM(X10-AF10))</f>
        <v>63393</v>
      </c>
      <c r="AH10" s="108">
        <f t="shared" ref="AH10:AH33" si="93">IF(AND(J10=""),"",IF(AND(J10="2400A"),"2400",IF(AND(J10="2400B"),"2400",IF(AND(J10="2400C"),"2400",IF(AND(J10="2800A"),"2800",IF(AND(J10="2800B"),"2800",IF(AND(J10="5400A"),"5400",IF(AND(J10="5400B"),"5400",J10))))))))</f>
        <v>4800</v>
      </c>
      <c r="AI10" s="108">
        <f t="shared" ref="AI10:AI11" si="94">IF(AND(J10=""),"",VLOOKUP(J10,BA4:BC32,2,FALSE))</f>
        <v>14</v>
      </c>
      <c r="AJ10" s="108" t="str">
        <f t="shared" ref="AJ10:AJ11" si="95">IF(AND(J10=""),"",VLOOKUP(J10,BA4:BC32,3,FALSE))</f>
        <v>L-12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BA10" s="50" t="s">
        <v>87</v>
      </c>
      <c r="BB10" s="50">
        <v>10</v>
      </c>
      <c r="BC10" s="50" t="s">
        <v>71</v>
      </c>
      <c r="BD10" s="1">
        <f t="shared" ref="BD10:BD33" si="96">J10</f>
        <v>4800</v>
      </c>
      <c r="BE10" s="1">
        <f t="shared" ref="BE10:BE33" si="97">N10</f>
        <v>54921</v>
      </c>
      <c r="BF10" s="164">
        <f t="shared" ref="BF10:BF36" si="98">IF(AND(J10=""),"",IF(AND(L10=""),"",IF(AND(BE10=""),"",IF(AND(BE10&lt;=$GE$5),$GE$5,INDEX($GC$5:$GC$36,MATCH(BE10,$GE$5:$GE$36)+(LOOKUP(BE10,$GE$5:$GE$36)&lt;&gt;BE10))))))</f>
        <v>56300</v>
      </c>
      <c r="BG10" s="164">
        <f t="shared" ref="BG10:BG36" si="99">IF(AND(J10=""),"",IF(AND(L10=""),"",IF(AND(BE10=""),"",IF(AND(BE10&lt;=$GE$5),$GE$5,INDEX($GC$5:$GC$24,MATCH(BE10,$GE$5:$GE$24)+(LOOKUP(BE10,$GE$5:$GE$24)&lt;&gt;BE10))))))</f>
        <v>56300</v>
      </c>
      <c r="BH10" s="164">
        <f t="shared" si="80"/>
        <v>56300</v>
      </c>
      <c r="BI10" s="164">
        <f t="shared" ref="BI10:BI17" si="100">IF(G10=$AZ$6,BH10,IF(G10=$AZ$7,BH10,IF(G10=$AZ$8,BH10,IF(G10=$AZ$9,BG10,""))))</f>
        <v>56300</v>
      </c>
      <c r="BJ10" s="164"/>
      <c r="BK10" s="171">
        <f>BP8</f>
        <v>56100</v>
      </c>
      <c r="BL10" s="164">
        <f t="shared" si="0"/>
        <v>59700</v>
      </c>
      <c r="BM10" s="164"/>
      <c r="BN10" s="164">
        <f t="shared" si="1"/>
        <v>59700</v>
      </c>
      <c r="BO10" s="164">
        <f t="shared" si="2"/>
        <v>49900</v>
      </c>
      <c r="BP10" s="164"/>
      <c r="BQ10" s="164">
        <f t="shared" si="3"/>
        <v>49900</v>
      </c>
      <c r="BR10" s="164">
        <f t="shared" si="4"/>
        <v>38000</v>
      </c>
      <c r="BS10" s="164"/>
      <c r="BT10" s="164">
        <f t="shared" si="5"/>
        <v>38000</v>
      </c>
      <c r="BU10" s="164">
        <f t="shared" si="6"/>
        <v>38000</v>
      </c>
      <c r="BV10" s="164"/>
      <c r="BW10" s="164">
        <f t="shared" si="7"/>
        <v>38000</v>
      </c>
      <c r="BX10" s="164">
        <f t="shared" si="8"/>
        <v>38000</v>
      </c>
      <c r="BY10" s="164"/>
      <c r="BZ10" s="164">
        <f t="shared" si="9"/>
        <v>38000</v>
      </c>
      <c r="CA10" s="164">
        <f t="shared" si="10"/>
        <v>38000</v>
      </c>
      <c r="CB10" s="164"/>
      <c r="CC10" s="164">
        <f t="shared" si="11"/>
        <v>38000</v>
      </c>
      <c r="CD10" s="164">
        <f t="shared" si="12"/>
        <v>49900</v>
      </c>
      <c r="CE10" s="164"/>
      <c r="CF10" s="164">
        <f t="shared" si="13"/>
        <v>49900</v>
      </c>
      <c r="CG10" s="164">
        <f t="shared" si="14"/>
        <v>42500</v>
      </c>
      <c r="CH10" s="164"/>
      <c r="CI10" s="164">
        <f t="shared" si="15"/>
        <v>42500</v>
      </c>
      <c r="CJ10" s="164">
        <f t="shared" si="16"/>
        <v>38000</v>
      </c>
      <c r="CK10" s="164"/>
      <c r="CL10" s="164">
        <f t="shared" si="17"/>
        <v>38000</v>
      </c>
      <c r="CM10" s="164">
        <f t="shared" si="18"/>
        <v>38000</v>
      </c>
      <c r="CN10" s="164"/>
      <c r="CO10" s="164">
        <f t="shared" si="19"/>
        <v>38000</v>
      </c>
      <c r="CP10" s="164">
        <f t="shared" si="20"/>
        <v>49900</v>
      </c>
      <c r="CQ10" s="164"/>
      <c r="CR10" s="164">
        <f t="shared" si="21"/>
        <v>49900</v>
      </c>
      <c r="CS10" s="164">
        <f t="shared" si="22"/>
        <v>42500</v>
      </c>
      <c r="CT10" s="164"/>
      <c r="CU10" s="164">
        <f t="shared" si="23"/>
        <v>42500</v>
      </c>
      <c r="CV10" s="164" t="str">
        <f t="shared" si="24"/>
        <v/>
      </c>
      <c r="CW10" s="164"/>
      <c r="CX10" s="164" t="str">
        <f t="shared" si="25"/>
        <v/>
      </c>
      <c r="CY10" s="164" t="str">
        <f t="shared" si="26"/>
        <v/>
      </c>
      <c r="CZ10" s="164"/>
      <c r="DA10" s="164" t="str">
        <f t="shared" si="27"/>
        <v/>
      </c>
      <c r="DB10" s="164" t="str">
        <f t="shared" si="28"/>
        <v/>
      </c>
      <c r="DC10" s="164"/>
      <c r="DD10" s="164" t="str">
        <f t="shared" si="29"/>
        <v/>
      </c>
      <c r="DE10" s="164" t="str">
        <f t="shared" si="30"/>
        <v/>
      </c>
      <c r="DF10" s="164"/>
      <c r="DG10" s="164" t="str">
        <f t="shared" si="31"/>
        <v/>
      </c>
      <c r="DH10" s="164" t="str">
        <f t="shared" si="32"/>
        <v/>
      </c>
      <c r="DI10" s="164"/>
      <c r="DJ10" s="164" t="str">
        <f t="shared" si="33"/>
        <v/>
      </c>
      <c r="DK10" s="164" t="str">
        <f t="shared" si="34"/>
        <v/>
      </c>
      <c r="DL10" s="164"/>
      <c r="DM10" s="164" t="str">
        <f t="shared" si="35"/>
        <v/>
      </c>
      <c r="DN10" s="164" t="str">
        <f t="shared" si="36"/>
        <v/>
      </c>
      <c r="DO10" s="164"/>
      <c r="DP10" s="164" t="str">
        <f t="shared" si="37"/>
        <v/>
      </c>
      <c r="DQ10" s="164" t="str">
        <f t="shared" si="38"/>
        <v/>
      </c>
      <c r="DR10" s="164"/>
      <c r="DS10" s="164" t="str">
        <f t="shared" si="39"/>
        <v/>
      </c>
      <c r="DT10" s="164" t="str">
        <f t="shared" si="40"/>
        <v/>
      </c>
      <c r="DU10" s="164"/>
      <c r="DV10" s="164" t="str">
        <f t="shared" si="41"/>
        <v/>
      </c>
      <c r="DW10" s="164" t="str">
        <f t="shared" si="42"/>
        <v/>
      </c>
      <c r="DX10" s="164"/>
      <c r="DY10" s="164" t="str">
        <f t="shared" si="43"/>
        <v/>
      </c>
      <c r="DZ10" s="164" t="str">
        <f t="shared" si="44"/>
        <v/>
      </c>
      <c r="EA10" s="164"/>
      <c r="EB10" s="164" t="str">
        <f t="shared" si="45"/>
        <v/>
      </c>
      <c r="EC10" s="164" t="str">
        <f t="shared" si="46"/>
        <v/>
      </c>
      <c r="ED10" s="164"/>
      <c r="EE10" s="164" t="str">
        <f t="shared" si="47"/>
        <v/>
      </c>
      <c r="EF10" s="164" t="str">
        <f t="shared" si="48"/>
        <v/>
      </c>
      <c r="EG10" s="164"/>
      <c r="EH10" s="164" t="str">
        <f t="shared" si="49"/>
        <v/>
      </c>
      <c r="EI10" s="164">
        <f t="shared" si="50"/>
        <v>0</v>
      </c>
      <c r="EJ10" s="164"/>
      <c r="EK10" s="164">
        <f t="shared" si="51"/>
        <v>0</v>
      </c>
      <c r="EL10" s="164">
        <f t="shared" si="52"/>
        <v>0</v>
      </c>
      <c r="EM10" s="164"/>
      <c r="EN10" s="164">
        <f t="shared" si="53"/>
        <v>0</v>
      </c>
      <c r="EO10" s="164">
        <f t="shared" si="54"/>
        <v>0</v>
      </c>
      <c r="EP10" s="164"/>
      <c r="EQ10" s="164">
        <f t="shared" si="55"/>
        <v>0</v>
      </c>
      <c r="ER10" s="164">
        <f t="shared" si="56"/>
        <v>0</v>
      </c>
      <c r="ES10" s="164"/>
      <c r="ET10" s="164">
        <f t="shared" si="57"/>
        <v>0</v>
      </c>
      <c r="EU10" s="164">
        <f t="shared" si="58"/>
        <v>0</v>
      </c>
      <c r="EV10" s="164"/>
      <c r="EW10" s="164">
        <f t="shared" si="59"/>
        <v>0</v>
      </c>
      <c r="EX10" s="164">
        <f t="shared" si="60"/>
        <v>0</v>
      </c>
      <c r="EY10" s="164"/>
      <c r="EZ10" s="164">
        <f t="shared" si="61"/>
        <v>0</v>
      </c>
      <c r="FA10" s="164">
        <f t="shared" si="62"/>
        <v>0</v>
      </c>
      <c r="FB10" s="164"/>
      <c r="FC10" s="164">
        <f t="shared" si="63"/>
        <v>0</v>
      </c>
      <c r="FD10" s="164">
        <f t="shared" si="64"/>
        <v>0</v>
      </c>
      <c r="FE10" s="164"/>
      <c r="FF10" s="164">
        <f t="shared" si="65"/>
        <v>0</v>
      </c>
      <c r="FG10" s="164">
        <f t="shared" si="66"/>
        <v>0</v>
      </c>
      <c r="FH10" s="164"/>
      <c r="FI10" s="164">
        <f t="shared" si="67"/>
        <v>0</v>
      </c>
      <c r="FJ10" s="164">
        <f t="shared" si="68"/>
        <v>0</v>
      </c>
      <c r="FK10" s="164"/>
      <c r="FL10" s="164">
        <f t="shared" si="69"/>
        <v>0</v>
      </c>
      <c r="FM10" s="164">
        <f t="shared" si="70"/>
        <v>0</v>
      </c>
      <c r="FN10" s="164"/>
      <c r="FO10" s="164">
        <f t="shared" si="71"/>
        <v>0</v>
      </c>
      <c r="FP10" s="164">
        <f t="shared" si="72"/>
        <v>0</v>
      </c>
      <c r="FQ10" s="164"/>
      <c r="FR10" s="164">
        <f t="shared" si="73"/>
        <v>0</v>
      </c>
      <c r="FS10" s="164">
        <f t="shared" si="74"/>
        <v>0</v>
      </c>
      <c r="FT10" s="164"/>
      <c r="FU10" s="164">
        <f t="shared" si="75"/>
        <v>0</v>
      </c>
      <c r="FV10" s="164">
        <f t="shared" si="76"/>
        <v>0</v>
      </c>
      <c r="FW10" s="164"/>
      <c r="FX10" s="164">
        <f t="shared" si="77"/>
        <v>0</v>
      </c>
      <c r="FY10" s="42"/>
      <c r="FZ10" s="42"/>
      <c r="GA10" s="42"/>
      <c r="GB10" s="42"/>
      <c r="GC10" s="1">
        <f t="shared" si="78"/>
        <v>59700</v>
      </c>
      <c r="GE10" s="1">
        <f t="shared" si="79"/>
        <v>59700</v>
      </c>
      <c r="GG10" s="1">
        <v>42500</v>
      </c>
      <c r="GH10" s="88">
        <v>49900</v>
      </c>
      <c r="GI10" s="1">
        <v>38000</v>
      </c>
      <c r="GJ10" s="1">
        <v>59700</v>
      </c>
      <c r="GK10" s="32">
        <v>19900</v>
      </c>
      <c r="GL10" s="32">
        <v>20200</v>
      </c>
      <c r="GM10" s="14">
        <v>20500</v>
      </c>
      <c r="GN10" s="19">
        <v>21600</v>
      </c>
      <c r="GO10" s="14">
        <v>23400</v>
      </c>
      <c r="GP10" s="16">
        <v>24200</v>
      </c>
      <c r="GQ10" s="17">
        <v>25200</v>
      </c>
      <c r="GR10" s="18">
        <v>29600</v>
      </c>
      <c r="GS10" s="18">
        <v>32300</v>
      </c>
      <c r="GT10" s="14">
        <v>63100</v>
      </c>
      <c r="GU10" s="14">
        <v>68300</v>
      </c>
      <c r="GV10" s="14">
        <v>75700</v>
      </c>
      <c r="GW10" s="14">
        <v>79900</v>
      </c>
      <c r="GX10" s="14">
        <v>84800</v>
      </c>
      <c r="GY10" s="14">
        <v>89900</v>
      </c>
      <c r="GZ10" s="14">
        <v>100000</v>
      </c>
      <c r="HA10" s="15">
        <v>138500</v>
      </c>
      <c r="HB10" s="26">
        <v>146000</v>
      </c>
      <c r="HC10" s="26">
        <v>164100</v>
      </c>
      <c r="HD10" s="26">
        <v>167500</v>
      </c>
      <c r="HF10" s="50">
        <f t="shared" ref="HF10:HF36" si="101">IF(AND(P10=""),"",IF(AND(L10=$AZ$17),"0",P10*$Q$8/100))</f>
        <v>2805</v>
      </c>
      <c r="HG10" s="50">
        <f t="shared" ref="HG10:HG36" si="102">IF(AND(P10=""),"",IF(AND(L10=$AZ$17),"0",P10*$S$8/100))</f>
        <v>4488</v>
      </c>
      <c r="HH10" s="50" t="str">
        <f t="shared" ref="HH10:HH36" si="103">IF(AND(K10=""),"",IF(AND(K10="GPF"),"0",IF(AND(K10="NPS"),R10*$Y$8/100)))</f>
        <v>0</v>
      </c>
    </row>
    <row r="11" spans="1:216" ht="23.25" customHeight="1" thickTop="1" thickBot="1">
      <c r="A11" s="142">
        <v>3</v>
      </c>
      <c r="B11" s="114" t="s">
        <v>249</v>
      </c>
      <c r="C11" s="114" t="s">
        <v>53</v>
      </c>
      <c r="D11" s="114" t="s">
        <v>248</v>
      </c>
      <c r="E11" s="90" t="s">
        <v>181</v>
      </c>
      <c r="F11" s="94" t="s">
        <v>246</v>
      </c>
      <c r="G11" s="91" t="s">
        <v>59</v>
      </c>
      <c r="H11" s="98" t="str">
        <f t="shared" si="81"/>
        <v>9300-34800</v>
      </c>
      <c r="I11" s="155">
        <v>14110</v>
      </c>
      <c r="J11" s="156">
        <v>3600</v>
      </c>
      <c r="K11" s="156" t="s">
        <v>23</v>
      </c>
      <c r="L11" s="157" t="s">
        <v>172</v>
      </c>
      <c r="M11" s="100">
        <f t="shared" si="82"/>
        <v>36262.699999999997</v>
      </c>
      <c r="N11" s="100">
        <f t="shared" si="83"/>
        <v>36263</v>
      </c>
      <c r="O11" s="102">
        <f t="shared" si="84"/>
        <v>36900</v>
      </c>
      <c r="P11" s="103">
        <f t="shared" si="85"/>
        <v>36900</v>
      </c>
      <c r="Q11" s="100">
        <f t="shared" si="86"/>
        <v>1845</v>
      </c>
      <c r="R11" s="104">
        <f t="shared" si="87"/>
        <v>38745</v>
      </c>
      <c r="S11" s="100">
        <f t="shared" si="88"/>
        <v>2952</v>
      </c>
      <c r="T11" s="162"/>
      <c r="U11" s="162"/>
      <c r="V11" s="162"/>
      <c r="W11" s="162"/>
      <c r="X11" s="105">
        <f t="shared" si="89"/>
        <v>41697</v>
      </c>
      <c r="Y11" s="106">
        <f t="shared" si="90"/>
        <v>3875</v>
      </c>
      <c r="Z11" s="156"/>
      <c r="AA11" s="156"/>
      <c r="AB11" s="156"/>
      <c r="AC11" s="156"/>
      <c r="AD11" s="156"/>
      <c r="AE11" s="156"/>
      <c r="AF11" s="106">
        <f t="shared" si="91"/>
        <v>3875</v>
      </c>
      <c r="AG11" s="107">
        <f t="shared" si="92"/>
        <v>37822</v>
      </c>
      <c r="AH11" s="108">
        <f t="shared" si="93"/>
        <v>3600</v>
      </c>
      <c r="AI11" s="108">
        <f t="shared" si="94"/>
        <v>11</v>
      </c>
      <c r="AJ11" s="108" t="str">
        <f t="shared" si="95"/>
        <v>L-10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Y11" s="4"/>
      <c r="AZ11" s="4"/>
      <c r="BA11" s="50" t="s">
        <v>88</v>
      </c>
      <c r="BB11" s="50" t="s">
        <v>62</v>
      </c>
      <c r="BC11" s="50" t="s">
        <v>72</v>
      </c>
      <c r="BD11" s="1">
        <f t="shared" si="96"/>
        <v>3600</v>
      </c>
      <c r="BE11" s="1">
        <f>N11</f>
        <v>36263</v>
      </c>
      <c r="BF11" s="164">
        <f t="shared" si="98"/>
        <v>39300</v>
      </c>
      <c r="BG11" s="164">
        <f t="shared" si="99"/>
        <v>39300</v>
      </c>
      <c r="BH11" s="164">
        <f t="shared" si="80"/>
        <v>39300</v>
      </c>
      <c r="BI11" s="164">
        <f t="shared" si="100"/>
        <v>39300</v>
      </c>
      <c r="BJ11" s="164"/>
      <c r="BK11" s="171">
        <f>BS8</f>
        <v>36900</v>
      </c>
      <c r="BL11" s="164">
        <f t="shared" si="0"/>
        <v>61500</v>
      </c>
      <c r="BM11" s="164"/>
      <c r="BN11" s="164">
        <f t="shared" si="1"/>
        <v>61500</v>
      </c>
      <c r="BO11" s="164">
        <f t="shared" si="2"/>
        <v>51400</v>
      </c>
      <c r="BP11" s="164"/>
      <c r="BQ11" s="164">
        <f t="shared" si="3"/>
        <v>51400</v>
      </c>
      <c r="BR11" s="164">
        <f t="shared" si="4"/>
        <v>39100</v>
      </c>
      <c r="BS11" s="164"/>
      <c r="BT11" s="164">
        <f t="shared" si="5"/>
        <v>39100</v>
      </c>
      <c r="BU11" s="164">
        <f t="shared" si="6"/>
        <v>39100</v>
      </c>
      <c r="BV11" s="164"/>
      <c r="BW11" s="164">
        <f t="shared" si="7"/>
        <v>39100</v>
      </c>
      <c r="BX11" s="164">
        <f t="shared" si="8"/>
        <v>39100</v>
      </c>
      <c r="BY11" s="164"/>
      <c r="BZ11" s="164">
        <f t="shared" si="9"/>
        <v>39100</v>
      </c>
      <c r="CA11" s="164">
        <f t="shared" si="10"/>
        <v>39100</v>
      </c>
      <c r="CB11" s="164"/>
      <c r="CC11" s="164">
        <f t="shared" si="11"/>
        <v>39100</v>
      </c>
      <c r="CD11" s="164">
        <f t="shared" si="12"/>
        <v>51400</v>
      </c>
      <c r="CE11" s="164"/>
      <c r="CF11" s="164">
        <f t="shared" si="13"/>
        <v>51400</v>
      </c>
      <c r="CG11" s="164">
        <f t="shared" si="14"/>
        <v>43800</v>
      </c>
      <c r="CH11" s="164"/>
      <c r="CI11" s="164">
        <f t="shared" si="15"/>
        <v>43800</v>
      </c>
      <c r="CJ11" s="164">
        <f t="shared" si="16"/>
        <v>39100</v>
      </c>
      <c r="CK11" s="164"/>
      <c r="CL11" s="164">
        <f t="shared" si="17"/>
        <v>39100</v>
      </c>
      <c r="CM11" s="164">
        <f t="shared" si="18"/>
        <v>39100</v>
      </c>
      <c r="CN11" s="164"/>
      <c r="CO11" s="164">
        <f t="shared" si="19"/>
        <v>39100</v>
      </c>
      <c r="CP11" s="164">
        <f t="shared" si="20"/>
        <v>51400</v>
      </c>
      <c r="CQ11" s="164"/>
      <c r="CR11" s="164">
        <f t="shared" si="21"/>
        <v>51400</v>
      </c>
      <c r="CS11" s="164">
        <f t="shared" si="22"/>
        <v>43800</v>
      </c>
      <c r="CT11" s="164"/>
      <c r="CU11" s="164">
        <f t="shared" si="23"/>
        <v>43800</v>
      </c>
      <c r="CV11" s="164" t="str">
        <f t="shared" si="24"/>
        <v/>
      </c>
      <c r="CW11" s="164"/>
      <c r="CX11" s="164" t="str">
        <f t="shared" si="25"/>
        <v/>
      </c>
      <c r="CY11" s="164" t="str">
        <f t="shared" si="26"/>
        <v/>
      </c>
      <c r="CZ11" s="164"/>
      <c r="DA11" s="164" t="str">
        <f t="shared" si="27"/>
        <v/>
      </c>
      <c r="DB11" s="164" t="str">
        <f t="shared" si="28"/>
        <v/>
      </c>
      <c r="DC11" s="164"/>
      <c r="DD11" s="164" t="str">
        <f t="shared" si="29"/>
        <v/>
      </c>
      <c r="DE11" s="164" t="str">
        <f t="shared" si="30"/>
        <v/>
      </c>
      <c r="DF11" s="164"/>
      <c r="DG11" s="164" t="str">
        <f t="shared" si="31"/>
        <v/>
      </c>
      <c r="DH11" s="164" t="str">
        <f t="shared" si="32"/>
        <v/>
      </c>
      <c r="DI11" s="164"/>
      <c r="DJ11" s="164" t="str">
        <f t="shared" si="33"/>
        <v/>
      </c>
      <c r="DK11" s="164" t="str">
        <f t="shared" si="34"/>
        <v/>
      </c>
      <c r="DL11" s="164"/>
      <c r="DM11" s="164" t="str">
        <f t="shared" si="35"/>
        <v/>
      </c>
      <c r="DN11" s="164" t="str">
        <f t="shared" si="36"/>
        <v/>
      </c>
      <c r="DO11" s="164"/>
      <c r="DP11" s="164" t="str">
        <f t="shared" si="37"/>
        <v/>
      </c>
      <c r="DQ11" s="164" t="str">
        <f t="shared" si="38"/>
        <v/>
      </c>
      <c r="DR11" s="164"/>
      <c r="DS11" s="164" t="str">
        <f t="shared" si="39"/>
        <v/>
      </c>
      <c r="DT11" s="164" t="str">
        <f t="shared" si="40"/>
        <v/>
      </c>
      <c r="DU11" s="164"/>
      <c r="DV11" s="164" t="str">
        <f t="shared" si="41"/>
        <v/>
      </c>
      <c r="DW11" s="164" t="str">
        <f t="shared" si="42"/>
        <v/>
      </c>
      <c r="DX11" s="164"/>
      <c r="DY11" s="164" t="str">
        <f t="shared" si="43"/>
        <v/>
      </c>
      <c r="DZ11" s="164" t="str">
        <f t="shared" si="44"/>
        <v/>
      </c>
      <c r="EA11" s="164"/>
      <c r="EB11" s="164" t="str">
        <f t="shared" si="45"/>
        <v/>
      </c>
      <c r="EC11" s="164" t="str">
        <f t="shared" si="46"/>
        <v/>
      </c>
      <c r="ED11" s="164"/>
      <c r="EE11" s="164" t="str">
        <f t="shared" si="47"/>
        <v/>
      </c>
      <c r="EF11" s="164" t="str">
        <f t="shared" si="48"/>
        <v/>
      </c>
      <c r="EG11" s="164"/>
      <c r="EH11" s="164" t="str">
        <f t="shared" si="49"/>
        <v/>
      </c>
      <c r="EI11" s="164">
        <f t="shared" si="50"/>
        <v>0</v>
      </c>
      <c r="EJ11" s="164"/>
      <c r="EK11" s="164">
        <f t="shared" si="51"/>
        <v>0</v>
      </c>
      <c r="EL11" s="164">
        <f t="shared" si="52"/>
        <v>0</v>
      </c>
      <c r="EM11" s="164"/>
      <c r="EN11" s="164">
        <f t="shared" si="53"/>
        <v>0</v>
      </c>
      <c r="EO11" s="164">
        <f t="shared" si="54"/>
        <v>0</v>
      </c>
      <c r="EP11" s="164"/>
      <c r="EQ11" s="164">
        <f t="shared" si="55"/>
        <v>0</v>
      </c>
      <c r="ER11" s="164">
        <f t="shared" si="56"/>
        <v>0</v>
      </c>
      <c r="ES11" s="164"/>
      <c r="ET11" s="164">
        <f t="shared" si="57"/>
        <v>0</v>
      </c>
      <c r="EU11" s="164">
        <f t="shared" si="58"/>
        <v>0</v>
      </c>
      <c r="EV11" s="164"/>
      <c r="EW11" s="164">
        <f t="shared" si="59"/>
        <v>0</v>
      </c>
      <c r="EX11" s="164">
        <f t="shared" si="60"/>
        <v>0</v>
      </c>
      <c r="EY11" s="164"/>
      <c r="EZ11" s="164">
        <f t="shared" si="61"/>
        <v>0</v>
      </c>
      <c r="FA11" s="164">
        <f t="shared" si="62"/>
        <v>0</v>
      </c>
      <c r="FB11" s="164"/>
      <c r="FC11" s="164">
        <f t="shared" si="63"/>
        <v>0</v>
      </c>
      <c r="FD11" s="164">
        <f t="shared" si="64"/>
        <v>0</v>
      </c>
      <c r="FE11" s="164"/>
      <c r="FF11" s="164">
        <f t="shared" si="65"/>
        <v>0</v>
      </c>
      <c r="FG11" s="164">
        <f t="shared" si="66"/>
        <v>0</v>
      </c>
      <c r="FH11" s="164"/>
      <c r="FI11" s="164">
        <f t="shared" si="67"/>
        <v>0</v>
      </c>
      <c r="FJ11" s="164">
        <f t="shared" si="68"/>
        <v>0</v>
      </c>
      <c r="FK11" s="164"/>
      <c r="FL11" s="164">
        <f t="shared" si="69"/>
        <v>0</v>
      </c>
      <c r="FM11" s="164">
        <f t="shared" si="70"/>
        <v>0</v>
      </c>
      <c r="FN11" s="164"/>
      <c r="FO11" s="164">
        <f t="shared" si="71"/>
        <v>0</v>
      </c>
      <c r="FP11" s="164">
        <f t="shared" si="72"/>
        <v>0</v>
      </c>
      <c r="FQ11" s="164"/>
      <c r="FR11" s="164">
        <f t="shared" si="73"/>
        <v>0</v>
      </c>
      <c r="FS11" s="164">
        <f t="shared" si="74"/>
        <v>0</v>
      </c>
      <c r="FT11" s="164"/>
      <c r="FU11" s="164">
        <f t="shared" si="75"/>
        <v>0</v>
      </c>
      <c r="FV11" s="164">
        <f t="shared" si="76"/>
        <v>0</v>
      </c>
      <c r="FW11" s="164"/>
      <c r="FX11" s="164">
        <f t="shared" si="77"/>
        <v>0</v>
      </c>
      <c r="FY11" s="42"/>
      <c r="FZ11" s="42"/>
      <c r="GA11" s="42"/>
      <c r="GB11" s="42"/>
      <c r="GC11" s="1">
        <f t="shared" si="78"/>
        <v>61500</v>
      </c>
      <c r="GE11" s="1">
        <f t="shared" si="79"/>
        <v>61500</v>
      </c>
      <c r="GG11" s="1">
        <v>43800</v>
      </c>
      <c r="GH11" s="88">
        <v>51400</v>
      </c>
      <c r="GI11" s="1">
        <v>39100</v>
      </c>
      <c r="GJ11" s="1">
        <v>61500</v>
      </c>
      <c r="GK11" s="33">
        <v>20500</v>
      </c>
      <c r="GL11" s="33">
        <v>20800</v>
      </c>
      <c r="GM11" s="14">
        <v>21100</v>
      </c>
      <c r="GN11" s="19">
        <v>22200</v>
      </c>
      <c r="GO11" s="19">
        <v>24100</v>
      </c>
      <c r="GP11" s="22">
        <v>24900</v>
      </c>
      <c r="GQ11" s="17">
        <v>26000</v>
      </c>
      <c r="GR11" s="23">
        <v>30500</v>
      </c>
      <c r="GS11" s="24">
        <v>33300</v>
      </c>
      <c r="GT11" s="14">
        <v>65000</v>
      </c>
      <c r="GU11" s="14">
        <v>70300</v>
      </c>
      <c r="GV11" s="14">
        <v>78000</v>
      </c>
      <c r="GW11" s="14">
        <v>82300</v>
      </c>
      <c r="GX11" s="14">
        <v>87300</v>
      </c>
      <c r="GY11" s="14">
        <v>92600</v>
      </c>
      <c r="GZ11" s="14">
        <v>103000</v>
      </c>
      <c r="HA11" s="15">
        <v>142700</v>
      </c>
      <c r="HB11" s="26">
        <v>150400</v>
      </c>
      <c r="HC11" s="26">
        <v>169000</v>
      </c>
      <c r="HD11" s="26">
        <v>172500</v>
      </c>
      <c r="HF11" s="50">
        <f t="shared" si="101"/>
        <v>1845</v>
      </c>
      <c r="HG11" s="50">
        <f t="shared" si="102"/>
        <v>2952</v>
      </c>
      <c r="HH11" s="50">
        <f t="shared" si="103"/>
        <v>3874.5</v>
      </c>
    </row>
    <row r="12" spans="1:216" ht="23.25" customHeight="1" thickTop="1" thickBot="1">
      <c r="A12" s="142">
        <v>4</v>
      </c>
      <c r="B12" s="114" t="s">
        <v>250</v>
      </c>
      <c r="C12" s="114" t="s">
        <v>53</v>
      </c>
      <c r="D12" s="114" t="s">
        <v>248</v>
      </c>
      <c r="E12" s="90" t="s">
        <v>181</v>
      </c>
      <c r="F12" s="94" t="s">
        <v>246</v>
      </c>
      <c r="G12" s="91" t="s">
        <v>59</v>
      </c>
      <c r="H12" s="98" t="str">
        <f t="shared" si="81"/>
        <v>9300-34800</v>
      </c>
      <c r="I12" s="155">
        <v>13690</v>
      </c>
      <c r="J12" s="156">
        <v>3600</v>
      </c>
      <c r="K12" s="156" t="s">
        <v>23</v>
      </c>
      <c r="L12" s="157" t="s">
        <v>172</v>
      </c>
      <c r="M12" s="100">
        <f t="shared" si="82"/>
        <v>35183.299999999996</v>
      </c>
      <c r="N12" s="100">
        <f t="shared" si="83"/>
        <v>35183</v>
      </c>
      <c r="O12" s="102">
        <f>IF(AND(J12=""),"",BK12)</f>
        <v>35800</v>
      </c>
      <c r="P12" s="103">
        <f t="shared" si="85"/>
        <v>35800</v>
      </c>
      <c r="Q12" s="100">
        <f t="shared" si="86"/>
        <v>1790</v>
      </c>
      <c r="R12" s="104">
        <f t="shared" si="87"/>
        <v>37590</v>
      </c>
      <c r="S12" s="100">
        <f t="shared" si="88"/>
        <v>2864</v>
      </c>
      <c r="T12" s="162"/>
      <c r="U12" s="162"/>
      <c r="V12" s="162"/>
      <c r="W12" s="162"/>
      <c r="X12" s="105">
        <f t="shared" si="89"/>
        <v>40454</v>
      </c>
      <c r="Y12" s="106">
        <f t="shared" si="90"/>
        <v>3759</v>
      </c>
      <c r="Z12" s="156"/>
      <c r="AA12" s="156"/>
      <c r="AB12" s="156"/>
      <c r="AC12" s="156"/>
      <c r="AD12" s="156"/>
      <c r="AE12" s="156"/>
      <c r="AF12" s="106">
        <f t="shared" si="91"/>
        <v>3759</v>
      </c>
      <c r="AG12" s="107">
        <f t="shared" si="92"/>
        <v>36695</v>
      </c>
      <c r="AH12" s="108">
        <f t="shared" si="93"/>
        <v>3600</v>
      </c>
      <c r="AI12" s="108">
        <f>IF(AND(J12=""),"",VLOOKUP(J12,$BA$6:$BC$34,2,FALSE))</f>
        <v>11</v>
      </c>
      <c r="AJ12" s="108" t="str">
        <f>IF(AND(J12=""),"",VLOOKUP(J12,$BA$6:$BC$34,3,FALSE))</f>
        <v>L-10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BA12" s="50">
        <v>3600</v>
      </c>
      <c r="BB12" s="50">
        <v>11</v>
      </c>
      <c r="BC12" s="50" t="s">
        <v>17</v>
      </c>
      <c r="BD12" s="1">
        <f t="shared" si="96"/>
        <v>3600</v>
      </c>
      <c r="BE12" s="1">
        <f t="shared" si="97"/>
        <v>35183</v>
      </c>
      <c r="BF12" s="164">
        <f t="shared" si="98"/>
        <v>39300</v>
      </c>
      <c r="BG12" s="164">
        <f t="shared" si="99"/>
        <v>39300</v>
      </c>
      <c r="BH12" s="164">
        <f t="shared" si="80"/>
        <v>39300</v>
      </c>
      <c r="BI12" s="164">
        <f>IF(G12=$AZ$6,BH12,IF(G12=$AZ$7,BH12,IF(G12=$AZ$8,BH12,IF(G12=$AZ$9,BG12,""))))</f>
        <v>39300</v>
      </c>
      <c r="BJ12" s="164"/>
      <c r="BK12" s="171">
        <f>BV8</f>
        <v>35800</v>
      </c>
      <c r="BL12" s="164">
        <f t="shared" si="0"/>
        <v>63300</v>
      </c>
      <c r="BM12" s="164"/>
      <c r="BN12" s="164">
        <f t="shared" si="1"/>
        <v>63300</v>
      </c>
      <c r="BO12" s="164">
        <f t="shared" si="2"/>
        <v>52900</v>
      </c>
      <c r="BP12" s="164"/>
      <c r="BQ12" s="164">
        <f t="shared" si="3"/>
        <v>52900</v>
      </c>
      <c r="BR12" s="164">
        <f t="shared" si="4"/>
        <v>40300</v>
      </c>
      <c r="BS12" s="164"/>
      <c r="BT12" s="164">
        <f t="shared" si="5"/>
        <v>40300</v>
      </c>
      <c r="BU12" s="164">
        <f t="shared" si="6"/>
        <v>40300</v>
      </c>
      <c r="BV12" s="164"/>
      <c r="BW12" s="164">
        <f t="shared" si="7"/>
        <v>40300</v>
      </c>
      <c r="BX12" s="164">
        <f t="shared" si="8"/>
        <v>40300</v>
      </c>
      <c r="BY12" s="164"/>
      <c r="BZ12" s="164">
        <f t="shared" si="9"/>
        <v>40300</v>
      </c>
      <c r="CA12" s="164">
        <f t="shared" si="10"/>
        <v>40300</v>
      </c>
      <c r="CB12" s="164"/>
      <c r="CC12" s="164">
        <f t="shared" si="11"/>
        <v>40300</v>
      </c>
      <c r="CD12" s="164">
        <f t="shared" si="12"/>
        <v>52900</v>
      </c>
      <c r="CE12" s="164"/>
      <c r="CF12" s="164">
        <f t="shared" si="13"/>
        <v>52900</v>
      </c>
      <c r="CG12" s="164">
        <f t="shared" si="14"/>
        <v>45100</v>
      </c>
      <c r="CH12" s="164"/>
      <c r="CI12" s="164">
        <f t="shared" si="15"/>
        <v>45100</v>
      </c>
      <c r="CJ12" s="164">
        <f t="shared" si="16"/>
        <v>40300</v>
      </c>
      <c r="CK12" s="164"/>
      <c r="CL12" s="164">
        <f t="shared" si="17"/>
        <v>40300</v>
      </c>
      <c r="CM12" s="164">
        <f t="shared" si="18"/>
        <v>40300</v>
      </c>
      <c r="CN12" s="164"/>
      <c r="CO12" s="164">
        <f t="shared" si="19"/>
        <v>40300</v>
      </c>
      <c r="CP12" s="164">
        <f t="shared" si="20"/>
        <v>52900</v>
      </c>
      <c r="CQ12" s="164"/>
      <c r="CR12" s="164">
        <f t="shared" si="21"/>
        <v>52900</v>
      </c>
      <c r="CS12" s="164">
        <f t="shared" si="22"/>
        <v>45100</v>
      </c>
      <c r="CT12" s="164"/>
      <c r="CU12" s="164">
        <f t="shared" si="23"/>
        <v>45100</v>
      </c>
      <c r="CV12" s="164" t="str">
        <f t="shared" si="24"/>
        <v/>
      </c>
      <c r="CW12" s="164"/>
      <c r="CX12" s="164" t="str">
        <f t="shared" si="25"/>
        <v/>
      </c>
      <c r="CY12" s="164" t="str">
        <f t="shared" si="26"/>
        <v/>
      </c>
      <c r="CZ12" s="164"/>
      <c r="DA12" s="164" t="str">
        <f t="shared" si="27"/>
        <v/>
      </c>
      <c r="DB12" s="164" t="str">
        <f t="shared" si="28"/>
        <v/>
      </c>
      <c r="DC12" s="164"/>
      <c r="DD12" s="164" t="str">
        <f t="shared" si="29"/>
        <v/>
      </c>
      <c r="DE12" s="164" t="str">
        <f t="shared" si="30"/>
        <v/>
      </c>
      <c r="DF12" s="164"/>
      <c r="DG12" s="164" t="str">
        <f t="shared" si="31"/>
        <v/>
      </c>
      <c r="DH12" s="164" t="str">
        <f t="shared" si="32"/>
        <v/>
      </c>
      <c r="DI12" s="164"/>
      <c r="DJ12" s="164" t="str">
        <f t="shared" si="33"/>
        <v/>
      </c>
      <c r="DK12" s="164" t="str">
        <f t="shared" si="34"/>
        <v/>
      </c>
      <c r="DL12" s="164"/>
      <c r="DM12" s="164" t="str">
        <f t="shared" si="35"/>
        <v/>
      </c>
      <c r="DN12" s="164" t="str">
        <f t="shared" si="36"/>
        <v/>
      </c>
      <c r="DO12" s="164"/>
      <c r="DP12" s="164" t="str">
        <f t="shared" si="37"/>
        <v/>
      </c>
      <c r="DQ12" s="164" t="str">
        <f t="shared" si="38"/>
        <v/>
      </c>
      <c r="DR12" s="164"/>
      <c r="DS12" s="164" t="str">
        <f t="shared" si="39"/>
        <v/>
      </c>
      <c r="DT12" s="164" t="str">
        <f t="shared" si="40"/>
        <v/>
      </c>
      <c r="DU12" s="164"/>
      <c r="DV12" s="164" t="str">
        <f t="shared" si="41"/>
        <v/>
      </c>
      <c r="DW12" s="164" t="str">
        <f t="shared" si="42"/>
        <v/>
      </c>
      <c r="DX12" s="164"/>
      <c r="DY12" s="164" t="str">
        <f t="shared" si="43"/>
        <v/>
      </c>
      <c r="DZ12" s="164" t="str">
        <f t="shared" si="44"/>
        <v/>
      </c>
      <c r="EA12" s="164"/>
      <c r="EB12" s="164" t="str">
        <f t="shared" si="45"/>
        <v/>
      </c>
      <c r="EC12" s="164" t="str">
        <f t="shared" si="46"/>
        <v/>
      </c>
      <c r="ED12" s="164"/>
      <c r="EE12" s="164" t="str">
        <f t="shared" si="47"/>
        <v/>
      </c>
      <c r="EF12" s="164" t="str">
        <f t="shared" si="48"/>
        <v/>
      </c>
      <c r="EG12" s="164"/>
      <c r="EH12" s="164" t="str">
        <f t="shared" si="49"/>
        <v/>
      </c>
      <c r="EI12" s="164">
        <f t="shared" si="50"/>
        <v>0</v>
      </c>
      <c r="EJ12" s="164"/>
      <c r="EK12" s="164">
        <f t="shared" si="51"/>
        <v>0</v>
      </c>
      <c r="EL12" s="164">
        <f t="shared" si="52"/>
        <v>0</v>
      </c>
      <c r="EM12" s="164"/>
      <c r="EN12" s="164">
        <f t="shared" si="53"/>
        <v>0</v>
      </c>
      <c r="EO12" s="164">
        <f t="shared" si="54"/>
        <v>0</v>
      </c>
      <c r="EP12" s="164"/>
      <c r="EQ12" s="164">
        <f t="shared" si="55"/>
        <v>0</v>
      </c>
      <c r="ER12" s="164">
        <f t="shared" si="56"/>
        <v>0</v>
      </c>
      <c r="ES12" s="164"/>
      <c r="ET12" s="164">
        <f t="shared" si="57"/>
        <v>0</v>
      </c>
      <c r="EU12" s="164">
        <f t="shared" si="58"/>
        <v>0</v>
      </c>
      <c r="EV12" s="164"/>
      <c r="EW12" s="164">
        <f t="shared" si="59"/>
        <v>0</v>
      </c>
      <c r="EX12" s="164">
        <f t="shared" si="60"/>
        <v>0</v>
      </c>
      <c r="EY12" s="164"/>
      <c r="EZ12" s="164">
        <f t="shared" si="61"/>
        <v>0</v>
      </c>
      <c r="FA12" s="164">
        <f t="shared" si="62"/>
        <v>0</v>
      </c>
      <c r="FB12" s="164"/>
      <c r="FC12" s="164">
        <f t="shared" si="63"/>
        <v>0</v>
      </c>
      <c r="FD12" s="164">
        <f t="shared" si="64"/>
        <v>0</v>
      </c>
      <c r="FE12" s="164"/>
      <c r="FF12" s="164">
        <f t="shared" si="65"/>
        <v>0</v>
      </c>
      <c r="FG12" s="164">
        <f t="shared" si="66"/>
        <v>0</v>
      </c>
      <c r="FH12" s="164"/>
      <c r="FI12" s="164">
        <f t="shared" si="67"/>
        <v>0</v>
      </c>
      <c r="FJ12" s="164">
        <f t="shared" si="68"/>
        <v>0</v>
      </c>
      <c r="FK12" s="164"/>
      <c r="FL12" s="164">
        <f t="shared" si="69"/>
        <v>0</v>
      </c>
      <c r="FM12" s="164">
        <f t="shared" si="70"/>
        <v>0</v>
      </c>
      <c r="FN12" s="164"/>
      <c r="FO12" s="164">
        <f t="shared" si="71"/>
        <v>0</v>
      </c>
      <c r="FP12" s="164">
        <f t="shared" si="72"/>
        <v>0</v>
      </c>
      <c r="FQ12" s="164"/>
      <c r="FR12" s="164">
        <f t="shared" si="73"/>
        <v>0</v>
      </c>
      <c r="FS12" s="164">
        <f t="shared" si="74"/>
        <v>0</v>
      </c>
      <c r="FT12" s="164"/>
      <c r="FU12" s="164">
        <f t="shared" si="75"/>
        <v>0</v>
      </c>
      <c r="FV12" s="164">
        <f t="shared" si="76"/>
        <v>0</v>
      </c>
      <c r="FW12" s="164"/>
      <c r="FX12" s="164">
        <f t="shared" si="77"/>
        <v>0</v>
      </c>
      <c r="FY12" s="42"/>
      <c r="FZ12" s="42"/>
      <c r="GA12" s="42"/>
      <c r="GB12" s="42"/>
      <c r="GC12" s="1">
        <f t="shared" si="78"/>
        <v>63300</v>
      </c>
      <c r="GE12" s="1">
        <f t="shared" si="79"/>
        <v>63300</v>
      </c>
      <c r="GG12" s="1">
        <v>45100</v>
      </c>
      <c r="GH12" s="88">
        <v>52900</v>
      </c>
      <c r="GI12" s="1">
        <v>40300</v>
      </c>
      <c r="GJ12" s="1">
        <v>63300</v>
      </c>
      <c r="GK12" s="31">
        <v>21100</v>
      </c>
      <c r="GL12" s="31">
        <v>21400</v>
      </c>
      <c r="GM12" s="14">
        <v>21700</v>
      </c>
      <c r="GN12" s="19">
        <v>22900</v>
      </c>
      <c r="GO12" s="14">
        <v>24800</v>
      </c>
      <c r="GP12" s="16">
        <v>25600</v>
      </c>
      <c r="GQ12" s="17">
        <v>26800</v>
      </c>
      <c r="GR12" s="18">
        <v>31400</v>
      </c>
      <c r="GS12" s="23">
        <v>34300</v>
      </c>
      <c r="GT12" s="14">
        <v>67000</v>
      </c>
      <c r="GU12" s="14">
        <v>72400</v>
      </c>
      <c r="GV12" s="14">
        <v>80300</v>
      </c>
      <c r="GW12" s="14">
        <v>84800</v>
      </c>
      <c r="GX12" s="14">
        <v>89900</v>
      </c>
      <c r="GY12" s="14">
        <v>95400</v>
      </c>
      <c r="GZ12" s="14">
        <v>106100</v>
      </c>
      <c r="HA12" s="15">
        <v>147000</v>
      </c>
      <c r="HB12" s="26">
        <v>154900</v>
      </c>
      <c r="HC12" s="26">
        <v>174100</v>
      </c>
      <c r="HD12" s="15">
        <v>177700</v>
      </c>
      <c r="HF12" s="50">
        <f t="shared" si="101"/>
        <v>1790</v>
      </c>
      <c r="HG12" s="50">
        <f t="shared" si="102"/>
        <v>2864</v>
      </c>
      <c r="HH12" s="50">
        <f t="shared" si="103"/>
        <v>3759</v>
      </c>
    </row>
    <row r="13" spans="1:216" ht="23.25" customHeight="1" thickTop="1" thickBot="1">
      <c r="A13" s="142">
        <v>5</v>
      </c>
      <c r="B13" s="114" t="s">
        <v>251</v>
      </c>
      <c r="C13" s="114" t="s">
        <v>53</v>
      </c>
      <c r="D13" s="114" t="s">
        <v>248</v>
      </c>
      <c r="E13" s="90" t="s">
        <v>181</v>
      </c>
      <c r="F13" s="94" t="s">
        <v>246</v>
      </c>
      <c r="G13" s="91" t="s">
        <v>59</v>
      </c>
      <c r="H13" s="98" t="str">
        <f t="shared" si="81"/>
        <v>9300-34800</v>
      </c>
      <c r="I13" s="155">
        <v>14110</v>
      </c>
      <c r="J13" s="156">
        <v>3600</v>
      </c>
      <c r="K13" s="156" t="s">
        <v>23</v>
      </c>
      <c r="L13" s="157" t="s">
        <v>172</v>
      </c>
      <c r="M13" s="100">
        <f t="shared" si="82"/>
        <v>36262.699999999997</v>
      </c>
      <c r="N13" s="100">
        <f t="shared" si="83"/>
        <v>36263</v>
      </c>
      <c r="O13" s="102">
        <f t="shared" si="84"/>
        <v>36900</v>
      </c>
      <c r="P13" s="103">
        <f t="shared" si="85"/>
        <v>36900</v>
      </c>
      <c r="Q13" s="100">
        <f t="shared" si="86"/>
        <v>1845</v>
      </c>
      <c r="R13" s="104">
        <f t="shared" si="87"/>
        <v>38745</v>
      </c>
      <c r="S13" s="100">
        <f t="shared" si="88"/>
        <v>2952</v>
      </c>
      <c r="T13" s="162"/>
      <c r="U13" s="162"/>
      <c r="V13" s="162"/>
      <c r="W13" s="162"/>
      <c r="X13" s="105">
        <f t="shared" si="89"/>
        <v>41697</v>
      </c>
      <c r="Y13" s="106">
        <f t="shared" si="90"/>
        <v>3875</v>
      </c>
      <c r="Z13" s="156"/>
      <c r="AA13" s="156"/>
      <c r="AB13" s="156"/>
      <c r="AC13" s="156"/>
      <c r="AD13" s="156"/>
      <c r="AE13" s="156"/>
      <c r="AF13" s="106">
        <f t="shared" si="91"/>
        <v>3875</v>
      </c>
      <c r="AG13" s="107">
        <f t="shared" si="92"/>
        <v>37822</v>
      </c>
      <c r="AH13" s="108">
        <f t="shared" si="93"/>
        <v>3600</v>
      </c>
      <c r="AI13" s="108">
        <f t="shared" ref="AI13:AI16" si="104">IF(AND(J13=""),"",VLOOKUP(J13,$BA$6:$BC$34,2,FALSE))</f>
        <v>11</v>
      </c>
      <c r="AJ13" s="108" t="str">
        <f t="shared" ref="AJ13:AJ16" si="105">IF(AND(J13=""),"",VLOOKUP(J13,$BA$6:$BC$34,3,FALSE))</f>
        <v>L-10</v>
      </c>
      <c r="AK13" s="3"/>
      <c r="AL13" s="3"/>
      <c r="AM13" s="258" t="s">
        <v>50</v>
      </c>
      <c r="AN13" s="258"/>
      <c r="AO13" s="258"/>
      <c r="AP13" s="258"/>
      <c r="AQ13" s="258"/>
      <c r="AR13" s="3"/>
      <c r="AS13" s="3"/>
      <c r="AT13" s="3"/>
      <c r="AU13" s="3"/>
      <c r="AV13" s="3"/>
      <c r="AW13" s="3"/>
      <c r="AY13" s="1">
        <f>VLOOKUP(BA1,BA3:BC31,2,FALSE)</f>
        <v>15</v>
      </c>
      <c r="BA13" s="50">
        <v>4200</v>
      </c>
      <c r="BB13" s="50">
        <v>12</v>
      </c>
      <c r="BC13" s="50" t="s">
        <v>18</v>
      </c>
      <c r="BD13" s="1">
        <f t="shared" si="96"/>
        <v>3600</v>
      </c>
      <c r="BE13" s="1">
        <f t="shared" si="97"/>
        <v>36263</v>
      </c>
      <c r="BF13" s="164">
        <f t="shared" si="98"/>
        <v>39300</v>
      </c>
      <c r="BG13" s="164">
        <f t="shared" si="99"/>
        <v>39300</v>
      </c>
      <c r="BH13" s="164">
        <f t="shared" si="80"/>
        <v>39300</v>
      </c>
      <c r="BI13" s="164">
        <f t="shared" si="100"/>
        <v>39300</v>
      </c>
      <c r="BJ13" s="164"/>
      <c r="BK13" s="171">
        <f>BY8</f>
        <v>36900</v>
      </c>
      <c r="BL13" s="164">
        <f t="shared" si="0"/>
        <v>65200</v>
      </c>
      <c r="BM13" s="164"/>
      <c r="BN13" s="164">
        <f t="shared" si="1"/>
        <v>65200</v>
      </c>
      <c r="BO13" s="164">
        <f t="shared" si="2"/>
        <v>54500</v>
      </c>
      <c r="BP13" s="164"/>
      <c r="BQ13" s="164">
        <f t="shared" si="3"/>
        <v>54500</v>
      </c>
      <c r="BR13" s="164">
        <f t="shared" si="4"/>
        <v>41500</v>
      </c>
      <c r="BS13" s="164"/>
      <c r="BT13" s="164">
        <f t="shared" si="5"/>
        <v>41500</v>
      </c>
      <c r="BU13" s="164">
        <f t="shared" si="6"/>
        <v>41500</v>
      </c>
      <c r="BV13" s="164"/>
      <c r="BW13" s="164">
        <f t="shared" si="7"/>
        <v>41500</v>
      </c>
      <c r="BX13" s="164">
        <f t="shared" si="8"/>
        <v>41500</v>
      </c>
      <c r="BY13" s="164"/>
      <c r="BZ13" s="164">
        <f t="shared" si="9"/>
        <v>41500</v>
      </c>
      <c r="CA13" s="164">
        <f t="shared" si="10"/>
        <v>41500</v>
      </c>
      <c r="CB13" s="164"/>
      <c r="CC13" s="164">
        <f t="shared" si="11"/>
        <v>41500</v>
      </c>
      <c r="CD13" s="164">
        <f t="shared" si="12"/>
        <v>54500</v>
      </c>
      <c r="CE13" s="164"/>
      <c r="CF13" s="164">
        <f t="shared" si="13"/>
        <v>54500</v>
      </c>
      <c r="CG13" s="164">
        <f t="shared" si="14"/>
        <v>46500</v>
      </c>
      <c r="CH13" s="164"/>
      <c r="CI13" s="164">
        <f t="shared" si="15"/>
        <v>46500</v>
      </c>
      <c r="CJ13" s="164">
        <f t="shared" si="16"/>
        <v>41500</v>
      </c>
      <c r="CK13" s="164"/>
      <c r="CL13" s="164">
        <f t="shared" si="17"/>
        <v>41500</v>
      </c>
      <c r="CM13" s="164">
        <f t="shared" si="18"/>
        <v>41500</v>
      </c>
      <c r="CN13" s="164"/>
      <c r="CO13" s="164">
        <f t="shared" si="19"/>
        <v>41500</v>
      </c>
      <c r="CP13" s="164">
        <f t="shared" si="20"/>
        <v>54500</v>
      </c>
      <c r="CQ13" s="164"/>
      <c r="CR13" s="164">
        <f t="shared" si="21"/>
        <v>54500</v>
      </c>
      <c r="CS13" s="164">
        <f t="shared" si="22"/>
        <v>46500</v>
      </c>
      <c r="CT13" s="164"/>
      <c r="CU13" s="164">
        <f t="shared" si="23"/>
        <v>46500</v>
      </c>
      <c r="CV13" s="164" t="str">
        <f t="shared" si="24"/>
        <v/>
      </c>
      <c r="CW13" s="164"/>
      <c r="CX13" s="164" t="str">
        <f t="shared" si="25"/>
        <v/>
      </c>
      <c r="CY13" s="164" t="str">
        <f t="shared" si="26"/>
        <v/>
      </c>
      <c r="CZ13" s="164"/>
      <c r="DA13" s="164" t="str">
        <f t="shared" si="27"/>
        <v/>
      </c>
      <c r="DB13" s="164" t="str">
        <f t="shared" si="28"/>
        <v/>
      </c>
      <c r="DC13" s="164"/>
      <c r="DD13" s="164" t="str">
        <f t="shared" si="29"/>
        <v/>
      </c>
      <c r="DE13" s="164" t="str">
        <f t="shared" si="30"/>
        <v/>
      </c>
      <c r="DF13" s="164"/>
      <c r="DG13" s="164" t="str">
        <f t="shared" si="31"/>
        <v/>
      </c>
      <c r="DH13" s="164" t="str">
        <f t="shared" si="32"/>
        <v/>
      </c>
      <c r="DI13" s="164"/>
      <c r="DJ13" s="164" t="str">
        <f t="shared" si="33"/>
        <v/>
      </c>
      <c r="DK13" s="164" t="str">
        <f t="shared" si="34"/>
        <v/>
      </c>
      <c r="DL13" s="164"/>
      <c r="DM13" s="164" t="str">
        <f t="shared" si="35"/>
        <v/>
      </c>
      <c r="DN13" s="164" t="str">
        <f t="shared" si="36"/>
        <v/>
      </c>
      <c r="DO13" s="164"/>
      <c r="DP13" s="164" t="str">
        <f t="shared" si="37"/>
        <v/>
      </c>
      <c r="DQ13" s="164" t="str">
        <f t="shared" si="38"/>
        <v/>
      </c>
      <c r="DR13" s="164"/>
      <c r="DS13" s="164" t="str">
        <f t="shared" si="39"/>
        <v/>
      </c>
      <c r="DT13" s="164" t="str">
        <f t="shared" si="40"/>
        <v/>
      </c>
      <c r="DU13" s="164"/>
      <c r="DV13" s="164" t="str">
        <f t="shared" si="41"/>
        <v/>
      </c>
      <c r="DW13" s="164" t="str">
        <f t="shared" si="42"/>
        <v/>
      </c>
      <c r="DX13" s="164"/>
      <c r="DY13" s="164" t="str">
        <f t="shared" si="43"/>
        <v/>
      </c>
      <c r="DZ13" s="164" t="str">
        <f t="shared" si="44"/>
        <v/>
      </c>
      <c r="EA13" s="164"/>
      <c r="EB13" s="164" t="str">
        <f t="shared" si="45"/>
        <v/>
      </c>
      <c r="EC13" s="164" t="str">
        <f t="shared" si="46"/>
        <v/>
      </c>
      <c r="ED13" s="164"/>
      <c r="EE13" s="164" t="str">
        <f t="shared" si="47"/>
        <v/>
      </c>
      <c r="EF13" s="164" t="str">
        <f t="shared" si="48"/>
        <v/>
      </c>
      <c r="EG13" s="164"/>
      <c r="EH13" s="164" t="str">
        <f t="shared" si="49"/>
        <v/>
      </c>
      <c r="EI13" s="164">
        <f t="shared" si="50"/>
        <v>0</v>
      </c>
      <c r="EJ13" s="164"/>
      <c r="EK13" s="164">
        <f t="shared" si="51"/>
        <v>0</v>
      </c>
      <c r="EL13" s="164">
        <f t="shared" si="52"/>
        <v>0</v>
      </c>
      <c r="EM13" s="164"/>
      <c r="EN13" s="164">
        <f t="shared" si="53"/>
        <v>0</v>
      </c>
      <c r="EO13" s="164">
        <f t="shared" si="54"/>
        <v>0</v>
      </c>
      <c r="EP13" s="164"/>
      <c r="EQ13" s="164">
        <f t="shared" si="55"/>
        <v>0</v>
      </c>
      <c r="ER13" s="164">
        <f t="shared" si="56"/>
        <v>0</v>
      </c>
      <c r="ES13" s="164"/>
      <c r="ET13" s="164">
        <f t="shared" si="57"/>
        <v>0</v>
      </c>
      <c r="EU13" s="164">
        <f t="shared" si="58"/>
        <v>0</v>
      </c>
      <c r="EV13" s="164"/>
      <c r="EW13" s="164">
        <f t="shared" si="59"/>
        <v>0</v>
      </c>
      <c r="EX13" s="164">
        <f t="shared" si="60"/>
        <v>0</v>
      </c>
      <c r="EY13" s="164"/>
      <c r="EZ13" s="164">
        <f t="shared" si="61"/>
        <v>0</v>
      </c>
      <c r="FA13" s="164">
        <f t="shared" si="62"/>
        <v>0</v>
      </c>
      <c r="FB13" s="164"/>
      <c r="FC13" s="164">
        <f t="shared" si="63"/>
        <v>0</v>
      </c>
      <c r="FD13" s="164">
        <f t="shared" si="64"/>
        <v>0</v>
      </c>
      <c r="FE13" s="164"/>
      <c r="FF13" s="164">
        <f t="shared" si="65"/>
        <v>0</v>
      </c>
      <c r="FG13" s="164">
        <f t="shared" si="66"/>
        <v>0</v>
      </c>
      <c r="FH13" s="164"/>
      <c r="FI13" s="164">
        <f t="shared" si="67"/>
        <v>0</v>
      </c>
      <c r="FJ13" s="164">
        <f t="shared" si="68"/>
        <v>0</v>
      </c>
      <c r="FK13" s="164"/>
      <c r="FL13" s="164">
        <f t="shared" si="69"/>
        <v>0</v>
      </c>
      <c r="FM13" s="164">
        <f t="shared" si="70"/>
        <v>0</v>
      </c>
      <c r="FN13" s="164"/>
      <c r="FO13" s="164">
        <f t="shared" si="71"/>
        <v>0</v>
      </c>
      <c r="FP13" s="164">
        <f t="shared" si="72"/>
        <v>0</v>
      </c>
      <c r="FQ13" s="164"/>
      <c r="FR13" s="164">
        <f t="shared" si="73"/>
        <v>0</v>
      </c>
      <c r="FS13" s="164">
        <f t="shared" si="74"/>
        <v>0</v>
      </c>
      <c r="FT13" s="164"/>
      <c r="FU13" s="164">
        <f t="shared" si="75"/>
        <v>0</v>
      </c>
      <c r="FV13" s="164">
        <f t="shared" si="76"/>
        <v>0</v>
      </c>
      <c r="FW13" s="164"/>
      <c r="FX13" s="164">
        <f t="shared" si="77"/>
        <v>0</v>
      </c>
      <c r="FY13" s="42"/>
      <c r="FZ13" s="42"/>
      <c r="GA13" s="42"/>
      <c r="GB13" s="42"/>
      <c r="GC13" s="1">
        <f t="shared" si="78"/>
        <v>65200</v>
      </c>
      <c r="GE13" s="1">
        <f t="shared" si="79"/>
        <v>65200</v>
      </c>
      <c r="GG13" s="1">
        <v>46500</v>
      </c>
      <c r="GH13" s="88">
        <v>54500</v>
      </c>
      <c r="GI13" s="1">
        <v>41500</v>
      </c>
      <c r="GJ13" s="1">
        <v>65200</v>
      </c>
      <c r="GK13" s="32">
        <v>21700</v>
      </c>
      <c r="GL13" s="32">
        <v>22000</v>
      </c>
      <c r="GM13" s="14">
        <v>22400</v>
      </c>
      <c r="GN13" s="19">
        <v>23600</v>
      </c>
      <c r="GO13" s="14">
        <v>25500</v>
      </c>
      <c r="GP13" s="16">
        <v>26400</v>
      </c>
      <c r="GQ13" s="17">
        <v>27600</v>
      </c>
      <c r="GR13" s="18">
        <v>32300</v>
      </c>
      <c r="GS13" s="18">
        <v>35300</v>
      </c>
      <c r="GT13" s="14">
        <v>69000</v>
      </c>
      <c r="GU13" s="14">
        <v>74600</v>
      </c>
      <c r="GV13" s="14">
        <v>82700</v>
      </c>
      <c r="GW13" s="14">
        <v>87300</v>
      </c>
      <c r="GX13" s="14">
        <v>92600</v>
      </c>
      <c r="GY13" s="14">
        <v>98300</v>
      </c>
      <c r="GZ13" s="14">
        <v>109300</v>
      </c>
      <c r="HA13" s="15">
        <v>151400</v>
      </c>
      <c r="HB13" s="26">
        <v>159500</v>
      </c>
      <c r="HC13" s="26">
        <v>179300</v>
      </c>
      <c r="HD13" s="15">
        <v>183000</v>
      </c>
      <c r="HF13" s="50">
        <f t="shared" si="101"/>
        <v>1845</v>
      </c>
      <c r="HG13" s="50">
        <f t="shared" si="102"/>
        <v>2952</v>
      </c>
      <c r="HH13" s="50">
        <f t="shared" si="103"/>
        <v>3874.5</v>
      </c>
    </row>
    <row r="14" spans="1:216" ht="23.25" customHeight="1" thickTop="1" thickBot="1">
      <c r="A14" s="142">
        <v>6</v>
      </c>
      <c r="B14" s="114" t="s">
        <v>252</v>
      </c>
      <c r="C14" s="114" t="s">
        <v>53</v>
      </c>
      <c r="D14" s="114" t="s">
        <v>248</v>
      </c>
      <c r="E14" s="90" t="s">
        <v>181</v>
      </c>
      <c r="F14" s="94" t="s">
        <v>246</v>
      </c>
      <c r="G14" s="91" t="s">
        <v>59</v>
      </c>
      <c r="H14" s="98" t="str">
        <f t="shared" si="81"/>
        <v>9300-34800</v>
      </c>
      <c r="I14" s="155">
        <v>14110</v>
      </c>
      <c r="J14" s="156">
        <v>3600</v>
      </c>
      <c r="K14" s="156" t="s">
        <v>23</v>
      </c>
      <c r="L14" s="157" t="s">
        <v>172</v>
      </c>
      <c r="M14" s="100">
        <f t="shared" si="82"/>
        <v>36262.699999999997</v>
      </c>
      <c r="N14" s="100">
        <f t="shared" si="83"/>
        <v>36263</v>
      </c>
      <c r="O14" s="102">
        <f t="shared" si="84"/>
        <v>36900</v>
      </c>
      <c r="P14" s="103">
        <f t="shared" si="85"/>
        <v>36900</v>
      </c>
      <c r="Q14" s="100">
        <f t="shared" si="86"/>
        <v>1845</v>
      </c>
      <c r="R14" s="104">
        <f t="shared" si="87"/>
        <v>38745</v>
      </c>
      <c r="S14" s="100">
        <f t="shared" si="88"/>
        <v>2952</v>
      </c>
      <c r="T14" s="162"/>
      <c r="U14" s="162"/>
      <c r="V14" s="162"/>
      <c r="W14" s="162"/>
      <c r="X14" s="105">
        <f t="shared" si="89"/>
        <v>41697</v>
      </c>
      <c r="Y14" s="106">
        <f t="shared" si="90"/>
        <v>3875</v>
      </c>
      <c r="Z14" s="156"/>
      <c r="AA14" s="156"/>
      <c r="AB14" s="156"/>
      <c r="AC14" s="156"/>
      <c r="AD14" s="156"/>
      <c r="AE14" s="156"/>
      <c r="AF14" s="106">
        <f t="shared" si="91"/>
        <v>3875</v>
      </c>
      <c r="AG14" s="107">
        <f t="shared" si="92"/>
        <v>37822</v>
      </c>
      <c r="AH14" s="108">
        <f t="shared" si="93"/>
        <v>3600</v>
      </c>
      <c r="AI14" s="108">
        <f t="shared" si="104"/>
        <v>11</v>
      </c>
      <c r="AJ14" s="108" t="str">
        <f t="shared" si="105"/>
        <v>L-10</v>
      </c>
      <c r="AK14" s="3"/>
      <c r="AL14" s="3"/>
      <c r="AM14" s="258"/>
      <c r="AN14" s="258"/>
      <c r="AO14" s="258"/>
      <c r="AP14" s="258"/>
      <c r="AQ14" s="258"/>
      <c r="AR14" s="3"/>
      <c r="AS14" s="3"/>
      <c r="AT14" s="3"/>
      <c r="AU14" s="3"/>
      <c r="AV14" s="3"/>
      <c r="AW14" s="3"/>
      <c r="AY14" s="66" t="str">
        <f>VLOOKUP(BA1,BA3:BC31,3,FALSE)</f>
        <v>L-13</v>
      </c>
      <c r="BA14" s="50">
        <v>4800</v>
      </c>
      <c r="BB14" s="50">
        <v>14</v>
      </c>
      <c r="BC14" s="50" t="s">
        <v>19</v>
      </c>
      <c r="BD14" s="1">
        <f t="shared" si="96"/>
        <v>3600</v>
      </c>
      <c r="BE14" s="1">
        <f t="shared" si="97"/>
        <v>36263</v>
      </c>
      <c r="BF14" s="164">
        <f t="shared" si="98"/>
        <v>39300</v>
      </c>
      <c r="BG14" s="164">
        <f t="shared" si="99"/>
        <v>39300</v>
      </c>
      <c r="BH14" s="164">
        <f t="shared" si="80"/>
        <v>39300</v>
      </c>
      <c r="BI14" s="164">
        <f t="shared" si="100"/>
        <v>39300</v>
      </c>
      <c r="BJ14" s="164"/>
      <c r="BK14" s="171">
        <f>CB8</f>
        <v>36900</v>
      </c>
      <c r="BL14" s="164">
        <f t="shared" si="0"/>
        <v>67200</v>
      </c>
      <c r="BM14" s="164"/>
      <c r="BN14" s="164">
        <f t="shared" si="1"/>
        <v>67200</v>
      </c>
      <c r="BO14" s="164">
        <f t="shared" si="2"/>
        <v>56100</v>
      </c>
      <c r="BP14" s="164"/>
      <c r="BQ14" s="164">
        <f t="shared" si="3"/>
        <v>56100</v>
      </c>
      <c r="BR14" s="164">
        <f t="shared" si="4"/>
        <v>42700</v>
      </c>
      <c r="BS14" s="164"/>
      <c r="BT14" s="164">
        <f t="shared" si="5"/>
        <v>42700</v>
      </c>
      <c r="BU14" s="164">
        <f t="shared" si="6"/>
        <v>42700</v>
      </c>
      <c r="BV14" s="164"/>
      <c r="BW14" s="164">
        <f t="shared" si="7"/>
        <v>42700</v>
      </c>
      <c r="BX14" s="164">
        <f t="shared" si="8"/>
        <v>42700</v>
      </c>
      <c r="BY14" s="164"/>
      <c r="BZ14" s="164">
        <f t="shared" si="9"/>
        <v>42700</v>
      </c>
      <c r="CA14" s="164">
        <f t="shared" si="10"/>
        <v>42700</v>
      </c>
      <c r="CB14" s="164"/>
      <c r="CC14" s="164">
        <f t="shared" si="11"/>
        <v>42700</v>
      </c>
      <c r="CD14" s="164">
        <f t="shared" si="12"/>
        <v>56100</v>
      </c>
      <c r="CE14" s="164"/>
      <c r="CF14" s="164">
        <f t="shared" si="13"/>
        <v>56100</v>
      </c>
      <c r="CG14" s="164">
        <f t="shared" si="14"/>
        <v>47900</v>
      </c>
      <c r="CH14" s="164"/>
      <c r="CI14" s="164">
        <f t="shared" si="15"/>
        <v>47900</v>
      </c>
      <c r="CJ14" s="164">
        <f t="shared" si="16"/>
        <v>42700</v>
      </c>
      <c r="CK14" s="164"/>
      <c r="CL14" s="164">
        <f t="shared" si="17"/>
        <v>42700</v>
      </c>
      <c r="CM14" s="164">
        <f t="shared" si="18"/>
        <v>42700</v>
      </c>
      <c r="CN14" s="164"/>
      <c r="CO14" s="164">
        <f t="shared" si="19"/>
        <v>42700</v>
      </c>
      <c r="CP14" s="164">
        <f t="shared" si="20"/>
        <v>56100</v>
      </c>
      <c r="CQ14" s="164"/>
      <c r="CR14" s="164">
        <f t="shared" si="21"/>
        <v>56100</v>
      </c>
      <c r="CS14" s="164">
        <f t="shared" si="22"/>
        <v>47900</v>
      </c>
      <c r="CT14" s="164"/>
      <c r="CU14" s="164">
        <f t="shared" si="23"/>
        <v>47900</v>
      </c>
      <c r="CV14" s="164" t="str">
        <f t="shared" si="24"/>
        <v/>
      </c>
      <c r="CW14" s="164"/>
      <c r="CX14" s="164" t="str">
        <f t="shared" si="25"/>
        <v/>
      </c>
      <c r="CY14" s="164" t="str">
        <f t="shared" si="26"/>
        <v/>
      </c>
      <c r="CZ14" s="164"/>
      <c r="DA14" s="164" t="str">
        <f t="shared" si="27"/>
        <v/>
      </c>
      <c r="DB14" s="164" t="str">
        <f t="shared" si="28"/>
        <v/>
      </c>
      <c r="DC14" s="164"/>
      <c r="DD14" s="164" t="str">
        <f t="shared" si="29"/>
        <v/>
      </c>
      <c r="DE14" s="164" t="str">
        <f t="shared" si="30"/>
        <v/>
      </c>
      <c r="DF14" s="164"/>
      <c r="DG14" s="164" t="str">
        <f t="shared" si="31"/>
        <v/>
      </c>
      <c r="DH14" s="164" t="str">
        <f t="shared" si="32"/>
        <v/>
      </c>
      <c r="DI14" s="164"/>
      <c r="DJ14" s="164" t="str">
        <f t="shared" si="33"/>
        <v/>
      </c>
      <c r="DK14" s="164" t="str">
        <f t="shared" si="34"/>
        <v/>
      </c>
      <c r="DL14" s="164"/>
      <c r="DM14" s="164" t="str">
        <f t="shared" si="35"/>
        <v/>
      </c>
      <c r="DN14" s="164" t="str">
        <f t="shared" si="36"/>
        <v/>
      </c>
      <c r="DO14" s="164"/>
      <c r="DP14" s="164" t="str">
        <f t="shared" si="37"/>
        <v/>
      </c>
      <c r="DQ14" s="164" t="str">
        <f t="shared" si="38"/>
        <v/>
      </c>
      <c r="DR14" s="164"/>
      <c r="DS14" s="164" t="str">
        <f t="shared" si="39"/>
        <v/>
      </c>
      <c r="DT14" s="164" t="str">
        <f t="shared" si="40"/>
        <v/>
      </c>
      <c r="DU14" s="164"/>
      <c r="DV14" s="164" t="str">
        <f t="shared" si="41"/>
        <v/>
      </c>
      <c r="DW14" s="164" t="str">
        <f t="shared" si="42"/>
        <v/>
      </c>
      <c r="DX14" s="164"/>
      <c r="DY14" s="164" t="str">
        <f t="shared" si="43"/>
        <v/>
      </c>
      <c r="DZ14" s="164" t="str">
        <f t="shared" si="44"/>
        <v/>
      </c>
      <c r="EA14" s="164"/>
      <c r="EB14" s="164" t="str">
        <f t="shared" si="45"/>
        <v/>
      </c>
      <c r="EC14" s="164" t="str">
        <f t="shared" si="46"/>
        <v/>
      </c>
      <c r="ED14" s="164"/>
      <c r="EE14" s="164" t="str">
        <f t="shared" si="47"/>
        <v/>
      </c>
      <c r="EF14" s="164" t="str">
        <f t="shared" si="48"/>
        <v/>
      </c>
      <c r="EG14" s="164"/>
      <c r="EH14" s="164" t="str">
        <f t="shared" si="49"/>
        <v/>
      </c>
      <c r="EI14" s="164">
        <f t="shared" si="50"/>
        <v>0</v>
      </c>
      <c r="EJ14" s="164"/>
      <c r="EK14" s="164">
        <f t="shared" si="51"/>
        <v>0</v>
      </c>
      <c r="EL14" s="164">
        <f t="shared" si="52"/>
        <v>0</v>
      </c>
      <c r="EM14" s="164"/>
      <c r="EN14" s="164">
        <f t="shared" si="53"/>
        <v>0</v>
      </c>
      <c r="EO14" s="164">
        <f t="shared" si="54"/>
        <v>0</v>
      </c>
      <c r="EP14" s="164"/>
      <c r="EQ14" s="164">
        <f t="shared" si="55"/>
        <v>0</v>
      </c>
      <c r="ER14" s="164">
        <f t="shared" si="56"/>
        <v>0</v>
      </c>
      <c r="ES14" s="164"/>
      <c r="ET14" s="164">
        <f t="shared" si="57"/>
        <v>0</v>
      </c>
      <c r="EU14" s="164">
        <f t="shared" si="58"/>
        <v>0</v>
      </c>
      <c r="EV14" s="164"/>
      <c r="EW14" s="164">
        <f t="shared" si="59"/>
        <v>0</v>
      </c>
      <c r="EX14" s="164">
        <f t="shared" si="60"/>
        <v>0</v>
      </c>
      <c r="EY14" s="164"/>
      <c r="EZ14" s="164">
        <f t="shared" si="61"/>
        <v>0</v>
      </c>
      <c r="FA14" s="164">
        <f t="shared" si="62"/>
        <v>0</v>
      </c>
      <c r="FB14" s="164"/>
      <c r="FC14" s="164">
        <f t="shared" si="63"/>
        <v>0</v>
      </c>
      <c r="FD14" s="164">
        <f t="shared" si="64"/>
        <v>0</v>
      </c>
      <c r="FE14" s="164"/>
      <c r="FF14" s="164">
        <f t="shared" si="65"/>
        <v>0</v>
      </c>
      <c r="FG14" s="164">
        <f t="shared" si="66"/>
        <v>0</v>
      </c>
      <c r="FH14" s="164"/>
      <c r="FI14" s="164">
        <f t="shared" si="67"/>
        <v>0</v>
      </c>
      <c r="FJ14" s="164">
        <f t="shared" si="68"/>
        <v>0</v>
      </c>
      <c r="FK14" s="164"/>
      <c r="FL14" s="164">
        <f t="shared" si="69"/>
        <v>0</v>
      </c>
      <c r="FM14" s="164">
        <f t="shared" si="70"/>
        <v>0</v>
      </c>
      <c r="FN14" s="164"/>
      <c r="FO14" s="164">
        <f t="shared" si="71"/>
        <v>0</v>
      </c>
      <c r="FP14" s="164">
        <f t="shared" si="72"/>
        <v>0</v>
      </c>
      <c r="FQ14" s="164"/>
      <c r="FR14" s="164">
        <f t="shared" si="73"/>
        <v>0</v>
      </c>
      <c r="FS14" s="164">
        <f t="shared" si="74"/>
        <v>0</v>
      </c>
      <c r="FT14" s="164"/>
      <c r="FU14" s="164">
        <f t="shared" si="75"/>
        <v>0</v>
      </c>
      <c r="FV14" s="164">
        <f t="shared" si="76"/>
        <v>0</v>
      </c>
      <c r="FW14" s="164"/>
      <c r="FX14" s="164">
        <f t="shared" si="77"/>
        <v>0</v>
      </c>
      <c r="FY14" s="42"/>
      <c r="FZ14" s="42"/>
      <c r="GA14" s="42"/>
      <c r="GB14" s="42"/>
      <c r="GC14" s="1">
        <f t="shared" si="78"/>
        <v>67200</v>
      </c>
      <c r="GE14" s="1">
        <f t="shared" si="79"/>
        <v>67200</v>
      </c>
      <c r="GG14" s="1">
        <v>47900</v>
      </c>
      <c r="GH14" s="88">
        <v>56100</v>
      </c>
      <c r="GI14" s="1">
        <v>42700</v>
      </c>
      <c r="GJ14" s="1">
        <v>67200</v>
      </c>
      <c r="GK14" s="33">
        <v>22400</v>
      </c>
      <c r="GL14" s="33">
        <v>22700</v>
      </c>
      <c r="GM14" s="14">
        <v>23100</v>
      </c>
      <c r="GN14" s="19">
        <v>24300</v>
      </c>
      <c r="GO14" s="14">
        <v>26300</v>
      </c>
      <c r="GP14" s="16">
        <v>27200</v>
      </c>
      <c r="GQ14" s="17">
        <v>28200</v>
      </c>
      <c r="GR14" s="18">
        <v>33300</v>
      </c>
      <c r="GS14" s="18">
        <v>36400</v>
      </c>
      <c r="GT14" s="15">
        <v>71100</v>
      </c>
      <c r="GU14" s="15">
        <v>76800</v>
      </c>
      <c r="GV14" s="14">
        <v>85200</v>
      </c>
      <c r="GW14" s="14">
        <v>89900</v>
      </c>
      <c r="GX14" s="14">
        <v>95400</v>
      </c>
      <c r="GY14" s="14">
        <v>101200</v>
      </c>
      <c r="GZ14" s="14">
        <v>112600</v>
      </c>
      <c r="HA14" s="15">
        <v>155900</v>
      </c>
      <c r="HB14" s="26">
        <v>164300</v>
      </c>
      <c r="HC14" s="26">
        <v>184700</v>
      </c>
      <c r="HD14" s="15">
        <v>188500</v>
      </c>
      <c r="HF14" s="50">
        <f t="shared" si="101"/>
        <v>1845</v>
      </c>
      <c r="HG14" s="50">
        <f t="shared" si="102"/>
        <v>2952</v>
      </c>
      <c r="HH14" s="50">
        <f t="shared" si="103"/>
        <v>3874.5</v>
      </c>
    </row>
    <row r="15" spans="1:216" ht="23.25" customHeight="1" thickTop="1" thickBot="1">
      <c r="A15" s="142">
        <v>7</v>
      </c>
      <c r="B15" s="114" t="s">
        <v>253</v>
      </c>
      <c r="C15" s="114" t="s">
        <v>254</v>
      </c>
      <c r="D15" s="114" t="s">
        <v>255</v>
      </c>
      <c r="E15" s="90" t="s">
        <v>181</v>
      </c>
      <c r="F15" s="94" t="s">
        <v>246</v>
      </c>
      <c r="G15" s="91" t="s">
        <v>59</v>
      </c>
      <c r="H15" s="98" t="str">
        <f t="shared" si="81"/>
        <v>9300-34800</v>
      </c>
      <c r="I15" s="155">
        <v>21930</v>
      </c>
      <c r="J15" s="156">
        <v>4800</v>
      </c>
      <c r="K15" s="156" t="s">
        <v>12</v>
      </c>
      <c r="L15" s="157" t="s">
        <v>172</v>
      </c>
      <c r="M15" s="100">
        <f t="shared" si="82"/>
        <v>56360.1</v>
      </c>
      <c r="N15" s="100">
        <f t="shared" si="83"/>
        <v>56360</v>
      </c>
      <c r="O15" s="102">
        <f t="shared" si="84"/>
        <v>57800</v>
      </c>
      <c r="P15" s="103">
        <f t="shared" si="85"/>
        <v>57800</v>
      </c>
      <c r="Q15" s="100">
        <f t="shared" si="86"/>
        <v>2890</v>
      </c>
      <c r="R15" s="104">
        <f t="shared" si="87"/>
        <v>60690</v>
      </c>
      <c r="S15" s="100">
        <f t="shared" si="88"/>
        <v>4624</v>
      </c>
      <c r="T15" s="162"/>
      <c r="U15" s="162"/>
      <c r="V15" s="162"/>
      <c r="W15" s="162"/>
      <c r="X15" s="105">
        <f t="shared" si="89"/>
        <v>65314</v>
      </c>
      <c r="Y15" s="106">
        <f t="shared" si="90"/>
        <v>0</v>
      </c>
      <c r="Z15" s="156"/>
      <c r="AA15" s="156"/>
      <c r="AB15" s="156"/>
      <c r="AC15" s="156"/>
      <c r="AD15" s="156"/>
      <c r="AE15" s="156"/>
      <c r="AF15" s="106">
        <f t="shared" si="91"/>
        <v>0</v>
      </c>
      <c r="AG15" s="107">
        <f t="shared" si="92"/>
        <v>65314</v>
      </c>
      <c r="AH15" s="108">
        <f t="shared" si="93"/>
        <v>4800</v>
      </c>
      <c r="AI15" s="108">
        <f t="shared" si="104"/>
        <v>14</v>
      </c>
      <c r="AJ15" s="108" t="str">
        <f t="shared" si="105"/>
        <v>L-12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BA15" s="50" t="s">
        <v>89</v>
      </c>
      <c r="BB15" s="50">
        <v>15</v>
      </c>
      <c r="BC15" s="50" t="s">
        <v>20</v>
      </c>
      <c r="BD15" s="1">
        <f t="shared" si="96"/>
        <v>4800</v>
      </c>
      <c r="BE15" s="1">
        <f t="shared" si="97"/>
        <v>56360</v>
      </c>
      <c r="BF15" s="164">
        <f t="shared" si="98"/>
        <v>58000</v>
      </c>
      <c r="BG15" s="164">
        <f t="shared" si="99"/>
        <v>58000</v>
      </c>
      <c r="BH15" s="164">
        <f t="shared" si="80"/>
        <v>58000</v>
      </c>
      <c r="BI15" s="164">
        <f t="shared" si="100"/>
        <v>58000</v>
      </c>
      <c r="BJ15" s="164"/>
      <c r="BK15" s="171">
        <f>CE8</f>
        <v>57800</v>
      </c>
      <c r="BL15" s="164">
        <f t="shared" si="0"/>
        <v>69200</v>
      </c>
      <c r="BM15" s="164"/>
      <c r="BN15" s="164">
        <f t="shared" si="1"/>
        <v>69200</v>
      </c>
      <c r="BO15" s="164">
        <f t="shared" si="2"/>
        <v>57800</v>
      </c>
      <c r="BP15" s="164"/>
      <c r="BQ15" s="164">
        <f t="shared" si="3"/>
        <v>57800</v>
      </c>
      <c r="BR15" s="164">
        <f t="shared" si="4"/>
        <v>44000</v>
      </c>
      <c r="BS15" s="164"/>
      <c r="BT15" s="164">
        <f t="shared" si="5"/>
        <v>44000</v>
      </c>
      <c r="BU15" s="164">
        <f t="shared" si="6"/>
        <v>44000</v>
      </c>
      <c r="BV15" s="164"/>
      <c r="BW15" s="164">
        <f t="shared" si="7"/>
        <v>44000</v>
      </c>
      <c r="BX15" s="164">
        <f t="shared" si="8"/>
        <v>44000</v>
      </c>
      <c r="BY15" s="164"/>
      <c r="BZ15" s="164">
        <f t="shared" si="9"/>
        <v>44000</v>
      </c>
      <c r="CA15" s="164">
        <f t="shared" si="10"/>
        <v>44000</v>
      </c>
      <c r="CB15" s="164"/>
      <c r="CC15" s="164">
        <f t="shared" si="11"/>
        <v>44000</v>
      </c>
      <c r="CD15" s="164">
        <f t="shared" si="12"/>
        <v>57800</v>
      </c>
      <c r="CE15" s="164"/>
      <c r="CF15" s="164">
        <f t="shared" si="13"/>
        <v>57800</v>
      </c>
      <c r="CG15" s="164">
        <f t="shared" si="14"/>
        <v>49300</v>
      </c>
      <c r="CH15" s="164"/>
      <c r="CI15" s="164">
        <f t="shared" si="15"/>
        <v>49300</v>
      </c>
      <c r="CJ15" s="164">
        <f t="shared" si="16"/>
        <v>44000</v>
      </c>
      <c r="CK15" s="164"/>
      <c r="CL15" s="164">
        <f t="shared" si="17"/>
        <v>44000</v>
      </c>
      <c r="CM15" s="164">
        <f t="shared" si="18"/>
        <v>44000</v>
      </c>
      <c r="CN15" s="164"/>
      <c r="CO15" s="164">
        <f t="shared" si="19"/>
        <v>44000</v>
      </c>
      <c r="CP15" s="164">
        <f t="shared" si="20"/>
        <v>57800</v>
      </c>
      <c r="CQ15" s="164"/>
      <c r="CR15" s="164">
        <f t="shared" si="21"/>
        <v>57800</v>
      </c>
      <c r="CS15" s="164">
        <f t="shared" si="22"/>
        <v>49300</v>
      </c>
      <c r="CT15" s="164"/>
      <c r="CU15" s="164">
        <f t="shared" si="23"/>
        <v>49300</v>
      </c>
      <c r="CV15" s="164" t="str">
        <f t="shared" si="24"/>
        <v/>
      </c>
      <c r="CW15" s="164"/>
      <c r="CX15" s="164" t="str">
        <f t="shared" si="25"/>
        <v/>
      </c>
      <c r="CY15" s="164" t="str">
        <f t="shared" si="26"/>
        <v/>
      </c>
      <c r="CZ15" s="164"/>
      <c r="DA15" s="164" t="str">
        <f t="shared" si="27"/>
        <v/>
      </c>
      <c r="DB15" s="164" t="str">
        <f t="shared" si="28"/>
        <v/>
      </c>
      <c r="DC15" s="164"/>
      <c r="DD15" s="164" t="str">
        <f t="shared" si="29"/>
        <v/>
      </c>
      <c r="DE15" s="164" t="str">
        <f t="shared" si="30"/>
        <v/>
      </c>
      <c r="DF15" s="164"/>
      <c r="DG15" s="164" t="str">
        <f t="shared" si="31"/>
        <v/>
      </c>
      <c r="DH15" s="164" t="str">
        <f t="shared" si="32"/>
        <v/>
      </c>
      <c r="DI15" s="164"/>
      <c r="DJ15" s="164" t="str">
        <f t="shared" si="33"/>
        <v/>
      </c>
      <c r="DK15" s="164" t="str">
        <f t="shared" si="34"/>
        <v/>
      </c>
      <c r="DL15" s="164"/>
      <c r="DM15" s="164" t="str">
        <f t="shared" si="35"/>
        <v/>
      </c>
      <c r="DN15" s="164" t="str">
        <f t="shared" si="36"/>
        <v/>
      </c>
      <c r="DO15" s="164"/>
      <c r="DP15" s="164" t="str">
        <f t="shared" si="37"/>
        <v/>
      </c>
      <c r="DQ15" s="164" t="str">
        <f t="shared" si="38"/>
        <v/>
      </c>
      <c r="DR15" s="164"/>
      <c r="DS15" s="164" t="str">
        <f t="shared" si="39"/>
        <v/>
      </c>
      <c r="DT15" s="164" t="str">
        <f t="shared" si="40"/>
        <v/>
      </c>
      <c r="DU15" s="164"/>
      <c r="DV15" s="164" t="str">
        <f t="shared" si="41"/>
        <v/>
      </c>
      <c r="DW15" s="164" t="str">
        <f t="shared" si="42"/>
        <v/>
      </c>
      <c r="DX15" s="164"/>
      <c r="DY15" s="164" t="str">
        <f t="shared" si="43"/>
        <v/>
      </c>
      <c r="DZ15" s="164" t="str">
        <f t="shared" si="44"/>
        <v/>
      </c>
      <c r="EA15" s="164"/>
      <c r="EB15" s="164" t="str">
        <f t="shared" si="45"/>
        <v/>
      </c>
      <c r="EC15" s="164" t="str">
        <f t="shared" si="46"/>
        <v/>
      </c>
      <c r="ED15" s="164"/>
      <c r="EE15" s="164" t="str">
        <f t="shared" si="47"/>
        <v/>
      </c>
      <c r="EF15" s="164" t="str">
        <f t="shared" si="48"/>
        <v/>
      </c>
      <c r="EG15" s="164"/>
      <c r="EH15" s="164" t="str">
        <f t="shared" si="49"/>
        <v/>
      </c>
      <c r="EI15" s="164">
        <f t="shared" si="50"/>
        <v>0</v>
      </c>
      <c r="EJ15" s="164"/>
      <c r="EK15" s="164">
        <f t="shared" si="51"/>
        <v>0</v>
      </c>
      <c r="EL15" s="164">
        <f t="shared" si="52"/>
        <v>0</v>
      </c>
      <c r="EM15" s="164"/>
      <c r="EN15" s="164">
        <f t="shared" si="53"/>
        <v>0</v>
      </c>
      <c r="EO15" s="164">
        <f t="shared" si="54"/>
        <v>0</v>
      </c>
      <c r="EP15" s="164"/>
      <c r="EQ15" s="164">
        <f t="shared" si="55"/>
        <v>0</v>
      </c>
      <c r="ER15" s="164">
        <f t="shared" si="56"/>
        <v>0</v>
      </c>
      <c r="ES15" s="164"/>
      <c r="ET15" s="164">
        <f t="shared" si="57"/>
        <v>0</v>
      </c>
      <c r="EU15" s="164">
        <f t="shared" si="58"/>
        <v>0</v>
      </c>
      <c r="EV15" s="164"/>
      <c r="EW15" s="164">
        <f t="shared" si="59"/>
        <v>0</v>
      </c>
      <c r="EX15" s="164">
        <f t="shared" si="60"/>
        <v>0</v>
      </c>
      <c r="EY15" s="164"/>
      <c r="EZ15" s="164">
        <f t="shared" si="61"/>
        <v>0</v>
      </c>
      <c r="FA15" s="164">
        <f t="shared" si="62"/>
        <v>0</v>
      </c>
      <c r="FB15" s="164"/>
      <c r="FC15" s="164">
        <f t="shared" si="63"/>
        <v>0</v>
      </c>
      <c r="FD15" s="164">
        <f t="shared" si="64"/>
        <v>0</v>
      </c>
      <c r="FE15" s="164"/>
      <c r="FF15" s="164">
        <f t="shared" si="65"/>
        <v>0</v>
      </c>
      <c r="FG15" s="164">
        <f t="shared" si="66"/>
        <v>0</v>
      </c>
      <c r="FH15" s="164"/>
      <c r="FI15" s="164">
        <f t="shared" si="67"/>
        <v>0</v>
      </c>
      <c r="FJ15" s="164">
        <f t="shared" si="68"/>
        <v>0</v>
      </c>
      <c r="FK15" s="164"/>
      <c r="FL15" s="164">
        <f t="shared" si="69"/>
        <v>0</v>
      </c>
      <c r="FM15" s="164">
        <f t="shared" si="70"/>
        <v>0</v>
      </c>
      <c r="FN15" s="164"/>
      <c r="FO15" s="164">
        <f t="shared" si="71"/>
        <v>0</v>
      </c>
      <c r="FP15" s="164">
        <f t="shared" si="72"/>
        <v>0</v>
      </c>
      <c r="FQ15" s="164"/>
      <c r="FR15" s="164">
        <f t="shared" si="73"/>
        <v>0</v>
      </c>
      <c r="FS15" s="164">
        <f t="shared" si="74"/>
        <v>0</v>
      </c>
      <c r="FT15" s="164"/>
      <c r="FU15" s="164">
        <f t="shared" si="75"/>
        <v>0</v>
      </c>
      <c r="FV15" s="164">
        <f t="shared" si="76"/>
        <v>0</v>
      </c>
      <c r="FW15" s="164"/>
      <c r="FX15" s="164">
        <f t="shared" si="77"/>
        <v>0</v>
      </c>
      <c r="FY15" s="42"/>
      <c r="FZ15" s="42"/>
      <c r="GA15" s="42"/>
      <c r="GB15" s="42"/>
      <c r="GC15" s="1">
        <f t="shared" si="78"/>
        <v>69200</v>
      </c>
      <c r="GE15" s="1">
        <f t="shared" si="79"/>
        <v>69200</v>
      </c>
      <c r="GG15" s="1">
        <v>49300</v>
      </c>
      <c r="GH15" s="88">
        <v>57800</v>
      </c>
      <c r="GI15" s="1">
        <v>44000</v>
      </c>
      <c r="GJ15" s="1">
        <v>69200</v>
      </c>
      <c r="GK15" s="31">
        <v>23100</v>
      </c>
      <c r="GL15" s="31">
        <v>23400</v>
      </c>
      <c r="GM15" s="19">
        <v>23800</v>
      </c>
      <c r="GN15" s="19">
        <v>25000</v>
      </c>
      <c r="GO15" s="14">
        <v>27100</v>
      </c>
      <c r="GP15" s="16">
        <v>28000</v>
      </c>
      <c r="GQ15" s="17">
        <v>29300</v>
      </c>
      <c r="GR15" s="18">
        <v>34300</v>
      </c>
      <c r="GS15" s="18">
        <v>37500</v>
      </c>
      <c r="GT15" s="14">
        <v>73200</v>
      </c>
      <c r="GU15" s="14">
        <v>79100</v>
      </c>
      <c r="GV15" s="14">
        <v>87800</v>
      </c>
      <c r="GW15" s="14">
        <v>92600</v>
      </c>
      <c r="GX15" s="14">
        <v>98300</v>
      </c>
      <c r="GY15" s="26">
        <v>104200</v>
      </c>
      <c r="GZ15" s="26">
        <v>116000</v>
      </c>
      <c r="HA15" s="15">
        <v>160600</v>
      </c>
      <c r="HB15" s="15">
        <v>169200</v>
      </c>
      <c r="HC15" s="15">
        <v>190200</v>
      </c>
      <c r="HD15" s="15">
        <v>194200</v>
      </c>
      <c r="HF15" s="50">
        <f t="shared" si="101"/>
        <v>2890</v>
      </c>
      <c r="HG15" s="50">
        <f t="shared" si="102"/>
        <v>4624</v>
      </c>
      <c r="HH15" s="50" t="str">
        <f t="shared" si="103"/>
        <v>0</v>
      </c>
    </row>
    <row r="16" spans="1:216" ht="23.25" customHeight="1" thickTop="1" thickBot="1">
      <c r="A16" s="142">
        <v>8</v>
      </c>
      <c r="B16" s="114" t="s">
        <v>256</v>
      </c>
      <c r="C16" s="114" t="s">
        <v>53</v>
      </c>
      <c r="D16" s="114" t="s">
        <v>255</v>
      </c>
      <c r="E16" s="90" t="s">
        <v>181</v>
      </c>
      <c r="F16" s="94" t="s">
        <v>246</v>
      </c>
      <c r="G16" s="91" t="s">
        <v>59</v>
      </c>
      <c r="H16" s="98" t="str">
        <f t="shared" si="81"/>
        <v>9300-34800</v>
      </c>
      <c r="I16" s="188">
        <v>16170</v>
      </c>
      <c r="J16" s="156">
        <v>4200</v>
      </c>
      <c r="K16" s="156" t="s">
        <v>23</v>
      </c>
      <c r="L16" s="157" t="s">
        <v>172</v>
      </c>
      <c r="M16" s="100">
        <f t="shared" si="82"/>
        <v>41556.899999999994</v>
      </c>
      <c r="N16" s="100">
        <f t="shared" si="83"/>
        <v>41557</v>
      </c>
      <c r="O16" s="102">
        <f t="shared" si="84"/>
        <v>42500</v>
      </c>
      <c r="P16" s="103">
        <f t="shared" si="85"/>
        <v>42500</v>
      </c>
      <c r="Q16" s="100">
        <f t="shared" si="86"/>
        <v>2125</v>
      </c>
      <c r="R16" s="104">
        <f t="shared" si="87"/>
        <v>44625</v>
      </c>
      <c r="S16" s="100">
        <f t="shared" si="88"/>
        <v>3400</v>
      </c>
      <c r="T16" s="162"/>
      <c r="U16" s="162"/>
      <c r="V16" s="162"/>
      <c r="W16" s="162"/>
      <c r="X16" s="105">
        <f t="shared" si="89"/>
        <v>48025</v>
      </c>
      <c r="Y16" s="106">
        <f t="shared" si="90"/>
        <v>4463</v>
      </c>
      <c r="Z16" s="156"/>
      <c r="AA16" s="156"/>
      <c r="AB16" s="156"/>
      <c r="AC16" s="156"/>
      <c r="AD16" s="156"/>
      <c r="AE16" s="156"/>
      <c r="AF16" s="106">
        <f t="shared" si="91"/>
        <v>4463</v>
      </c>
      <c r="AG16" s="107">
        <f t="shared" si="92"/>
        <v>43562</v>
      </c>
      <c r="AH16" s="108">
        <f>IF(AND(J16=""),"",IF(AND(J16="2400A"),"2400",IF(AND(J16="2400B"),"2400",IF(AND(J16="2400C"),"2400",IF(AND(J16="2800A"),"2800",IF(AND(J16="2800B"),"2800",IF(AND(J16="5400A"),"5400",IF(AND(J16="5400B"),"5400",J16))))))))</f>
        <v>4200</v>
      </c>
      <c r="AI16" s="108">
        <f t="shared" si="104"/>
        <v>12</v>
      </c>
      <c r="AJ16" s="108" t="str">
        <f t="shared" si="105"/>
        <v>L-11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Z16" s="1" t="s">
        <v>172</v>
      </c>
      <c r="BA16" s="50" t="s">
        <v>90</v>
      </c>
      <c r="BB16" s="50">
        <v>15</v>
      </c>
      <c r="BC16" s="50" t="s">
        <v>73</v>
      </c>
      <c r="BD16" s="1">
        <f t="shared" si="96"/>
        <v>4200</v>
      </c>
      <c r="BE16" s="1">
        <f t="shared" si="97"/>
        <v>41557</v>
      </c>
      <c r="BF16" s="164">
        <f t="shared" si="98"/>
        <v>53100</v>
      </c>
      <c r="BG16" s="164">
        <f t="shared" si="99"/>
        <v>53100</v>
      </c>
      <c r="BH16" s="164">
        <f t="shared" si="80"/>
        <v>53100</v>
      </c>
      <c r="BI16" s="164">
        <f t="shared" si="100"/>
        <v>53100</v>
      </c>
      <c r="BJ16" s="164"/>
      <c r="BK16" s="171">
        <f>CH8</f>
        <v>42500</v>
      </c>
      <c r="BL16" s="164">
        <f t="shared" si="0"/>
        <v>71300</v>
      </c>
      <c r="BM16" s="164"/>
      <c r="BN16" s="164">
        <f t="shared" si="1"/>
        <v>71300</v>
      </c>
      <c r="BO16" s="164">
        <f t="shared" si="2"/>
        <v>59500</v>
      </c>
      <c r="BP16" s="164"/>
      <c r="BQ16" s="164">
        <f t="shared" si="3"/>
        <v>59500</v>
      </c>
      <c r="BR16" s="164">
        <f t="shared" si="4"/>
        <v>45300</v>
      </c>
      <c r="BS16" s="164"/>
      <c r="BT16" s="164">
        <f t="shared" si="5"/>
        <v>45300</v>
      </c>
      <c r="BU16" s="164">
        <f t="shared" si="6"/>
        <v>45300</v>
      </c>
      <c r="BV16" s="164"/>
      <c r="BW16" s="164">
        <f t="shared" si="7"/>
        <v>45300</v>
      </c>
      <c r="BX16" s="164">
        <f t="shared" si="8"/>
        <v>45300</v>
      </c>
      <c r="BY16" s="164"/>
      <c r="BZ16" s="164">
        <f t="shared" si="9"/>
        <v>45300</v>
      </c>
      <c r="CA16" s="164">
        <f t="shared" si="10"/>
        <v>45300</v>
      </c>
      <c r="CB16" s="164"/>
      <c r="CC16" s="164">
        <f t="shared" si="11"/>
        <v>45300</v>
      </c>
      <c r="CD16" s="164">
        <f t="shared" si="12"/>
        <v>59500</v>
      </c>
      <c r="CE16" s="164"/>
      <c r="CF16" s="164">
        <f t="shared" si="13"/>
        <v>59500</v>
      </c>
      <c r="CG16" s="164">
        <f t="shared" si="14"/>
        <v>50800</v>
      </c>
      <c r="CH16" s="164"/>
      <c r="CI16" s="164">
        <f t="shared" si="15"/>
        <v>50800</v>
      </c>
      <c r="CJ16" s="164">
        <f t="shared" si="16"/>
        <v>45300</v>
      </c>
      <c r="CK16" s="164"/>
      <c r="CL16" s="164">
        <f t="shared" si="17"/>
        <v>45300</v>
      </c>
      <c r="CM16" s="164">
        <f t="shared" si="18"/>
        <v>45300</v>
      </c>
      <c r="CN16" s="164"/>
      <c r="CO16" s="164">
        <f t="shared" si="19"/>
        <v>45300</v>
      </c>
      <c r="CP16" s="164">
        <f t="shared" si="20"/>
        <v>59500</v>
      </c>
      <c r="CQ16" s="164"/>
      <c r="CR16" s="164">
        <f t="shared" si="21"/>
        <v>59500</v>
      </c>
      <c r="CS16" s="164">
        <f t="shared" si="22"/>
        <v>50800</v>
      </c>
      <c r="CT16" s="164"/>
      <c r="CU16" s="164">
        <f t="shared" si="23"/>
        <v>50800</v>
      </c>
      <c r="CV16" s="164" t="str">
        <f t="shared" si="24"/>
        <v/>
      </c>
      <c r="CW16" s="164"/>
      <c r="CX16" s="164" t="str">
        <f t="shared" si="25"/>
        <v/>
      </c>
      <c r="CY16" s="164" t="str">
        <f t="shared" si="26"/>
        <v/>
      </c>
      <c r="CZ16" s="164"/>
      <c r="DA16" s="164" t="str">
        <f t="shared" si="27"/>
        <v/>
      </c>
      <c r="DB16" s="164" t="str">
        <f t="shared" si="28"/>
        <v/>
      </c>
      <c r="DC16" s="164"/>
      <c r="DD16" s="164" t="str">
        <f t="shared" si="29"/>
        <v/>
      </c>
      <c r="DE16" s="164" t="str">
        <f t="shared" si="30"/>
        <v/>
      </c>
      <c r="DF16" s="164"/>
      <c r="DG16" s="164" t="str">
        <f t="shared" si="31"/>
        <v/>
      </c>
      <c r="DH16" s="164" t="str">
        <f t="shared" si="32"/>
        <v/>
      </c>
      <c r="DI16" s="164"/>
      <c r="DJ16" s="164" t="str">
        <f t="shared" si="33"/>
        <v/>
      </c>
      <c r="DK16" s="164" t="str">
        <f t="shared" si="34"/>
        <v/>
      </c>
      <c r="DL16" s="164"/>
      <c r="DM16" s="164" t="str">
        <f t="shared" si="35"/>
        <v/>
      </c>
      <c r="DN16" s="164" t="str">
        <f t="shared" si="36"/>
        <v/>
      </c>
      <c r="DO16" s="164"/>
      <c r="DP16" s="164" t="str">
        <f t="shared" si="37"/>
        <v/>
      </c>
      <c r="DQ16" s="164" t="str">
        <f t="shared" si="38"/>
        <v/>
      </c>
      <c r="DR16" s="164"/>
      <c r="DS16" s="164" t="str">
        <f t="shared" si="39"/>
        <v/>
      </c>
      <c r="DT16" s="164" t="str">
        <f t="shared" si="40"/>
        <v/>
      </c>
      <c r="DU16" s="164"/>
      <c r="DV16" s="164" t="str">
        <f t="shared" si="41"/>
        <v/>
      </c>
      <c r="DW16" s="164" t="str">
        <f t="shared" si="42"/>
        <v/>
      </c>
      <c r="DX16" s="164"/>
      <c r="DY16" s="164" t="str">
        <f t="shared" si="43"/>
        <v/>
      </c>
      <c r="DZ16" s="164" t="str">
        <f t="shared" si="44"/>
        <v/>
      </c>
      <c r="EA16" s="164"/>
      <c r="EB16" s="164" t="str">
        <f t="shared" si="45"/>
        <v/>
      </c>
      <c r="EC16" s="164" t="str">
        <f t="shared" si="46"/>
        <v/>
      </c>
      <c r="ED16" s="164"/>
      <c r="EE16" s="164" t="str">
        <f t="shared" si="47"/>
        <v/>
      </c>
      <c r="EF16" s="164" t="str">
        <f t="shared" si="48"/>
        <v/>
      </c>
      <c r="EG16" s="164"/>
      <c r="EH16" s="164" t="str">
        <f t="shared" si="49"/>
        <v/>
      </c>
      <c r="EI16" s="164">
        <f t="shared" si="50"/>
        <v>0</v>
      </c>
      <c r="EJ16" s="164"/>
      <c r="EK16" s="164">
        <f t="shared" si="51"/>
        <v>0</v>
      </c>
      <c r="EL16" s="164">
        <f t="shared" si="52"/>
        <v>0</v>
      </c>
      <c r="EM16" s="164"/>
      <c r="EN16" s="164">
        <f t="shared" si="53"/>
        <v>0</v>
      </c>
      <c r="EO16" s="164">
        <f t="shared" si="54"/>
        <v>0</v>
      </c>
      <c r="EP16" s="164"/>
      <c r="EQ16" s="164">
        <f t="shared" si="55"/>
        <v>0</v>
      </c>
      <c r="ER16" s="164">
        <f t="shared" si="56"/>
        <v>0</v>
      </c>
      <c r="ES16" s="164"/>
      <c r="ET16" s="164">
        <f t="shared" si="57"/>
        <v>0</v>
      </c>
      <c r="EU16" s="164">
        <f t="shared" si="58"/>
        <v>0</v>
      </c>
      <c r="EV16" s="164"/>
      <c r="EW16" s="164">
        <f t="shared" si="59"/>
        <v>0</v>
      </c>
      <c r="EX16" s="164">
        <f t="shared" si="60"/>
        <v>0</v>
      </c>
      <c r="EY16" s="164"/>
      <c r="EZ16" s="164">
        <f t="shared" si="61"/>
        <v>0</v>
      </c>
      <c r="FA16" s="164">
        <f t="shared" si="62"/>
        <v>0</v>
      </c>
      <c r="FB16" s="164"/>
      <c r="FC16" s="164">
        <f t="shared" si="63"/>
        <v>0</v>
      </c>
      <c r="FD16" s="164">
        <f t="shared" si="64"/>
        <v>0</v>
      </c>
      <c r="FE16" s="164"/>
      <c r="FF16" s="164">
        <f t="shared" si="65"/>
        <v>0</v>
      </c>
      <c r="FG16" s="164">
        <f t="shared" si="66"/>
        <v>0</v>
      </c>
      <c r="FH16" s="164"/>
      <c r="FI16" s="164">
        <f t="shared" si="67"/>
        <v>0</v>
      </c>
      <c r="FJ16" s="164">
        <f t="shared" si="68"/>
        <v>0</v>
      </c>
      <c r="FK16" s="164"/>
      <c r="FL16" s="164">
        <f t="shared" si="69"/>
        <v>0</v>
      </c>
      <c r="FM16" s="164">
        <f t="shared" si="70"/>
        <v>0</v>
      </c>
      <c r="FN16" s="164"/>
      <c r="FO16" s="164">
        <f t="shared" si="71"/>
        <v>0</v>
      </c>
      <c r="FP16" s="164">
        <f t="shared" si="72"/>
        <v>0</v>
      </c>
      <c r="FQ16" s="164"/>
      <c r="FR16" s="164">
        <f t="shared" si="73"/>
        <v>0</v>
      </c>
      <c r="FS16" s="164">
        <f t="shared" si="74"/>
        <v>0</v>
      </c>
      <c r="FT16" s="164"/>
      <c r="FU16" s="164">
        <f t="shared" si="75"/>
        <v>0</v>
      </c>
      <c r="FV16" s="164">
        <f t="shared" si="76"/>
        <v>0</v>
      </c>
      <c r="FW16" s="164"/>
      <c r="FX16" s="164">
        <f t="shared" si="77"/>
        <v>0</v>
      </c>
      <c r="FY16" s="42"/>
      <c r="FZ16" s="42"/>
      <c r="GA16" s="42"/>
      <c r="GB16" s="42"/>
      <c r="GC16" s="1">
        <f t="shared" si="78"/>
        <v>71300</v>
      </c>
      <c r="GE16" s="1">
        <f t="shared" si="79"/>
        <v>71300</v>
      </c>
      <c r="GG16" s="1">
        <v>50800</v>
      </c>
      <c r="GH16" s="88">
        <v>59500</v>
      </c>
      <c r="GI16" s="1">
        <v>45300</v>
      </c>
      <c r="GJ16" s="1">
        <v>71300</v>
      </c>
      <c r="GK16" s="30">
        <v>23800</v>
      </c>
      <c r="GL16" s="30">
        <v>24100</v>
      </c>
      <c r="GM16" s="19">
        <v>24500</v>
      </c>
      <c r="GN16" s="19">
        <v>25800</v>
      </c>
      <c r="GO16" s="14">
        <v>27900</v>
      </c>
      <c r="GP16" s="16">
        <v>28800</v>
      </c>
      <c r="GQ16" s="17">
        <v>30200</v>
      </c>
      <c r="GR16" s="18">
        <v>35300</v>
      </c>
      <c r="GS16" s="18">
        <v>38600</v>
      </c>
      <c r="GT16" s="14">
        <v>75400</v>
      </c>
      <c r="GU16" s="14">
        <v>81500</v>
      </c>
      <c r="GV16" s="15">
        <v>90400</v>
      </c>
      <c r="GW16" s="15">
        <v>95400</v>
      </c>
      <c r="GX16" s="15">
        <v>101200</v>
      </c>
      <c r="GY16" s="26">
        <v>107300</v>
      </c>
      <c r="GZ16" s="26">
        <v>119500</v>
      </c>
      <c r="HA16" s="15">
        <v>165400</v>
      </c>
      <c r="HB16" s="26">
        <v>174300</v>
      </c>
      <c r="HC16" s="26">
        <v>195900</v>
      </c>
      <c r="HD16" s="26">
        <v>200000</v>
      </c>
      <c r="HF16" s="50">
        <f t="shared" si="101"/>
        <v>2125</v>
      </c>
      <c r="HG16" s="50">
        <f t="shared" si="102"/>
        <v>3400</v>
      </c>
      <c r="HH16" s="50">
        <f t="shared" si="103"/>
        <v>4462.5</v>
      </c>
    </row>
    <row r="17" spans="1:216" ht="23.25" customHeight="1" thickTop="1" thickBot="1">
      <c r="A17" s="142">
        <v>9</v>
      </c>
      <c r="B17" s="114" t="s">
        <v>257</v>
      </c>
      <c r="C17" s="114" t="s">
        <v>53</v>
      </c>
      <c r="D17" s="114" t="s">
        <v>255</v>
      </c>
      <c r="E17" s="90" t="s">
        <v>181</v>
      </c>
      <c r="F17" s="94" t="s">
        <v>246</v>
      </c>
      <c r="G17" s="91" t="s">
        <v>59</v>
      </c>
      <c r="H17" s="98" t="str">
        <f t="shared" si="81"/>
        <v>9300-34800</v>
      </c>
      <c r="I17" s="155">
        <v>13690</v>
      </c>
      <c r="J17" s="156">
        <v>3600</v>
      </c>
      <c r="K17" s="156" t="s">
        <v>23</v>
      </c>
      <c r="L17" s="157" t="s">
        <v>172</v>
      </c>
      <c r="M17" s="100">
        <f t="shared" si="82"/>
        <v>35183.299999999996</v>
      </c>
      <c r="N17" s="100">
        <f t="shared" si="83"/>
        <v>35183</v>
      </c>
      <c r="O17" s="102">
        <f t="shared" si="84"/>
        <v>35800</v>
      </c>
      <c r="P17" s="103">
        <f t="shared" si="85"/>
        <v>35800</v>
      </c>
      <c r="Q17" s="100">
        <f t="shared" si="86"/>
        <v>1790</v>
      </c>
      <c r="R17" s="104">
        <f t="shared" si="87"/>
        <v>37590</v>
      </c>
      <c r="S17" s="100">
        <f t="shared" si="88"/>
        <v>2864</v>
      </c>
      <c r="T17" s="162"/>
      <c r="U17" s="162"/>
      <c r="V17" s="162"/>
      <c r="W17" s="162"/>
      <c r="X17" s="105">
        <f t="shared" si="89"/>
        <v>40454</v>
      </c>
      <c r="Y17" s="106">
        <f t="shared" si="90"/>
        <v>3759</v>
      </c>
      <c r="Z17" s="156"/>
      <c r="AA17" s="156"/>
      <c r="AB17" s="156"/>
      <c r="AC17" s="156"/>
      <c r="AD17" s="156"/>
      <c r="AE17" s="156"/>
      <c r="AF17" s="106">
        <f t="shared" si="91"/>
        <v>3759</v>
      </c>
      <c r="AG17" s="107">
        <f t="shared" si="92"/>
        <v>36695</v>
      </c>
      <c r="AH17" s="108">
        <f t="shared" si="93"/>
        <v>3600</v>
      </c>
      <c r="AI17" s="108">
        <f>IF(AND(J17=""),"",VLOOKUP(J17,$BA$3:$BC$34,2,FALSE))</f>
        <v>11</v>
      </c>
      <c r="AJ17" s="108" t="str">
        <f>IF(AND(J17=""),"",VLOOKUP(J17,$BA$3:$BC$34,3,FALSE))</f>
        <v>L-10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Z17" s="1" t="s">
        <v>173</v>
      </c>
      <c r="BA17" s="50">
        <v>6000</v>
      </c>
      <c r="BB17" s="50">
        <v>16</v>
      </c>
      <c r="BC17" s="50" t="s">
        <v>74</v>
      </c>
      <c r="BD17" s="1">
        <f t="shared" si="96"/>
        <v>3600</v>
      </c>
      <c r="BE17" s="1">
        <f t="shared" si="97"/>
        <v>35183</v>
      </c>
      <c r="BF17" s="164">
        <f t="shared" si="98"/>
        <v>39300</v>
      </c>
      <c r="BG17" s="164">
        <f t="shared" si="99"/>
        <v>39300</v>
      </c>
      <c r="BH17" s="164">
        <f t="shared" si="80"/>
        <v>39300</v>
      </c>
      <c r="BI17" s="164">
        <f t="shared" si="100"/>
        <v>39300</v>
      </c>
      <c r="BJ17" s="164"/>
      <c r="BK17" s="171">
        <f>CK8</f>
        <v>35800</v>
      </c>
      <c r="BL17" s="164">
        <f t="shared" si="0"/>
        <v>73400</v>
      </c>
      <c r="BM17" s="164"/>
      <c r="BN17" s="164">
        <f t="shared" si="1"/>
        <v>73400</v>
      </c>
      <c r="BO17" s="164">
        <f t="shared" si="2"/>
        <v>61300</v>
      </c>
      <c r="BP17" s="164"/>
      <c r="BQ17" s="164">
        <f t="shared" si="3"/>
        <v>61300</v>
      </c>
      <c r="BR17" s="164">
        <f t="shared" si="4"/>
        <v>46700</v>
      </c>
      <c r="BS17" s="164"/>
      <c r="BT17" s="164">
        <f t="shared" si="5"/>
        <v>46700</v>
      </c>
      <c r="BU17" s="164">
        <f t="shared" si="6"/>
        <v>46700</v>
      </c>
      <c r="BV17" s="164"/>
      <c r="BW17" s="164">
        <f t="shared" si="7"/>
        <v>46700</v>
      </c>
      <c r="BX17" s="164">
        <f t="shared" si="8"/>
        <v>46700</v>
      </c>
      <c r="BY17" s="164"/>
      <c r="BZ17" s="164">
        <f t="shared" si="9"/>
        <v>46700</v>
      </c>
      <c r="CA17" s="164">
        <f t="shared" si="10"/>
        <v>46700</v>
      </c>
      <c r="CB17" s="164"/>
      <c r="CC17" s="164">
        <f t="shared" si="11"/>
        <v>46700</v>
      </c>
      <c r="CD17" s="164">
        <f t="shared" si="12"/>
        <v>61300</v>
      </c>
      <c r="CE17" s="164"/>
      <c r="CF17" s="164">
        <f t="shared" si="13"/>
        <v>61300</v>
      </c>
      <c r="CG17" s="164">
        <f t="shared" si="14"/>
        <v>52300</v>
      </c>
      <c r="CH17" s="164"/>
      <c r="CI17" s="164">
        <f t="shared" si="15"/>
        <v>52300</v>
      </c>
      <c r="CJ17" s="164">
        <f t="shared" si="16"/>
        <v>46700</v>
      </c>
      <c r="CK17" s="164"/>
      <c r="CL17" s="164">
        <f t="shared" si="17"/>
        <v>46700</v>
      </c>
      <c r="CM17" s="164">
        <f t="shared" si="18"/>
        <v>46700</v>
      </c>
      <c r="CN17" s="164"/>
      <c r="CO17" s="164">
        <f t="shared" si="19"/>
        <v>46700</v>
      </c>
      <c r="CP17" s="164">
        <f t="shared" si="20"/>
        <v>61300</v>
      </c>
      <c r="CQ17" s="164"/>
      <c r="CR17" s="164">
        <f t="shared" si="21"/>
        <v>61300</v>
      </c>
      <c r="CS17" s="164">
        <f t="shared" si="22"/>
        <v>52300</v>
      </c>
      <c r="CT17" s="164"/>
      <c r="CU17" s="164">
        <f t="shared" si="23"/>
        <v>52300</v>
      </c>
      <c r="CV17" s="164" t="str">
        <f t="shared" si="24"/>
        <v/>
      </c>
      <c r="CW17" s="164"/>
      <c r="CX17" s="164" t="str">
        <f t="shared" si="25"/>
        <v/>
      </c>
      <c r="CY17" s="164" t="str">
        <f t="shared" si="26"/>
        <v/>
      </c>
      <c r="CZ17" s="164"/>
      <c r="DA17" s="164" t="str">
        <f t="shared" si="27"/>
        <v/>
      </c>
      <c r="DB17" s="164" t="str">
        <f t="shared" si="28"/>
        <v/>
      </c>
      <c r="DC17" s="164"/>
      <c r="DD17" s="164" t="str">
        <f t="shared" si="29"/>
        <v/>
      </c>
      <c r="DE17" s="164" t="str">
        <f t="shared" si="30"/>
        <v/>
      </c>
      <c r="DF17" s="164"/>
      <c r="DG17" s="164" t="str">
        <f t="shared" si="31"/>
        <v/>
      </c>
      <c r="DH17" s="164" t="str">
        <f t="shared" si="32"/>
        <v/>
      </c>
      <c r="DI17" s="164"/>
      <c r="DJ17" s="164" t="str">
        <f t="shared" si="33"/>
        <v/>
      </c>
      <c r="DK17" s="164" t="str">
        <f t="shared" si="34"/>
        <v/>
      </c>
      <c r="DL17" s="164"/>
      <c r="DM17" s="164" t="str">
        <f t="shared" si="35"/>
        <v/>
      </c>
      <c r="DN17" s="164" t="str">
        <f t="shared" si="36"/>
        <v/>
      </c>
      <c r="DO17" s="164"/>
      <c r="DP17" s="164" t="str">
        <f t="shared" si="37"/>
        <v/>
      </c>
      <c r="DQ17" s="164" t="str">
        <f t="shared" si="38"/>
        <v/>
      </c>
      <c r="DR17" s="164"/>
      <c r="DS17" s="164" t="str">
        <f t="shared" si="39"/>
        <v/>
      </c>
      <c r="DT17" s="164" t="str">
        <f t="shared" si="40"/>
        <v/>
      </c>
      <c r="DU17" s="164"/>
      <c r="DV17" s="164" t="str">
        <f t="shared" si="41"/>
        <v/>
      </c>
      <c r="DW17" s="164" t="str">
        <f t="shared" si="42"/>
        <v/>
      </c>
      <c r="DX17" s="164"/>
      <c r="DY17" s="164" t="str">
        <f t="shared" si="43"/>
        <v/>
      </c>
      <c r="DZ17" s="164" t="str">
        <f t="shared" si="44"/>
        <v/>
      </c>
      <c r="EA17" s="164"/>
      <c r="EB17" s="164" t="str">
        <f t="shared" si="45"/>
        <v/>
      </c>
      <c r="EC17" s="164" t="str">
        <f t="shared" si="46"/>
        <v/>
      </c>
      <c r="ED17" s="164"/>
      <c r="EE17" s="164" t="str">
        <f t="shared" si="47"/>
        <v/>
      </c>
      <c r="EF17" s="164" t="str">
        <f t="shared" si="48"/>
        <v/>
      </c>
      <c r="EG17" s="164"/>
      <c r="EH17" s="164" t="str">
        <f t="shared" si="49"/>
        <v/>
      </c>
      <c r="EI17" s="164">
        <f t="shared" si="50"/>
        <v>0</v>
      </c>
      <c r="EJ17" s="164"/>
      <c r="EK17" s="164">
        <f t="shared" si="51"/>
        <v>0</v>
      </c>
      <c r="EL17" s="164">
        <f t="shared" si="52"/>
        <v>0</v>
      </c>
      <c r="EM17" s="164"/>
      <c r="EN17" s="164">
        <f t="shared" si="53"/>
        <v>0</v>
      </c>
      <c r="EO17" s="164">
        <f t="shared" si="54"/>
        <v>0</v>
      </c>
      <c r="EP17" s="164"/>
      <c r="EQ17" s="164">
        <f t="shared" si="55"/>
        <v>0</v>
      </c>
      <c r="ER17" s="164">
        <f t="shared" si="56"/>
        <v>0</v>
      </c>
      <c r="ES17" s="164"/>
      <c r="ET17" s="164">
        <f t="shared" si="57"/>
        <v>0</v>
      </c>
      <c r="EU17" s="164">
        <f t="shared" si="58"/>
        <v>0</v>
      </c>
      <c r="EV17" s="164"/>
      <c r="EW17" s="164">
        <f t="shared" si="59"/>
        <v>0</v>
      </c>
      <c r="EX17" s="164">
        <f t="shared" si="60"/>
        <v>0</v>
      </c>
      <c r="EY17" s="164"/>
      <c r="EZ17" s="164">
        <f t="shared" si="61"/>
        <v>0</v>
      </c>
      <c r="FA17" s="164">
        <f t="shared" si="62"/>
        <v>0</v>
      </c>
      <c r="FB17" s="164"/>
      <c r="FC17" s="164">
        <f t="shared" si="63"/>
        <v>0</v>
      </c>
      <c r="FD17" s="164">
        <f t="shared" si="64"/>
        <v>0</v>
      </c>
      <c r="FE17" s="164"/>
      <c r="FF17" s="164">
        <f t="shared" si="65"/>
        <v>0</v>
      </c>
      <c r="FG17" s="164">
        <f t="shared" si="66"/>
        <v>0</v>
      </c>
      <c r="FH17" s="164"/>
      <c r="FI17" s="164">
        <f t="shared" si="67"/>
        <v>0</v>
      </c>
      <c r="FJ17" s="164">
        <f t="shared" si="68"/>
        <v>0</v>
      </c>
      <c r="FK17" s="164"/>
      <c r="FL17" s="164">
        <f t="shared" si="69"/>
        <v>0</v>
      </c>
      <c r="FM17" s="164">
        <f t="shared" si="70"/>
        <v>0</v>
      </c>
      <c r="FN17" s="164"/>
      <c r="FO17" s="164">
        <f t="shared" si="71"/>
        <v>0</v>
      </c>
      <c r="FP17" s="164">
        <f t="shared" si="72"/>
        <v>0</v>
      </c>
      <c r="FQ17" s="164"/>
      <c r="FR17" s="164">
        <f t="shared" si="73"/>
        <v>0</v>
      </c>
      <c r="FS17" s="164">
        <f t="shared" si="74"/>
        <v>0</v>
      </c>
      <c r="FT17" s="164"/>
      <c r="FU17" s="164">
        <f t="shared" si="75"/>
        <v>0</v>
      </c>
      <c r="FV17" s="164">
        <f t="shared" si="76"/>
        <v>0</v>
      </c>
      <c r="FW17" s="164"/>
      <c r="FX17" s="164">
        <f t="shared" si="77"/>
        <v>0</v>
      </c>
      <c r="FY17" s="42"/>
      <c r="FZ17" s="42"/>
      <c r="GA17" s="42"/>
      <c r="GB17" s="42"/>
      <c r="GC17" s="1">
        <f t="shared" si="78"/>
        <v>73400</v>
      </c>
      <c r="GE17" s="1">
        <f t="shared" si="79"/>
        <v>73400</v>
      </c>
      <c r="GG17" s="1">
        <v>52300</v>
      </c>
      <c r="GH17" s="88">
        <v>61300</v>
      </c>
      <c r="GI17" s="1">
        <v>46700</v>
      </c>
      <c r="GJ17" s="1">
        <v>73400</v>
      </c>
      <c r="GK17" s="31">
        <v>24500</v>
      </c>
      <c r="GL17" s="31">
        <v>24800</v>
      </c>
      <c r="GM17" s="14">
        <v>25200</v>
      </c>
      <c r="GN17" s="14">
        <v>26600</v>
      </c>
      <c r="GO17" s="14">
        <v>28700</v>
      </c>
      <c r="GP17" s="16">
        <v>29700</v>
      </c>
      <c r="GQ17" s="17">
        <v>31100</v>
      </c>
      <c r="GR17" s="18">
        <v>36400</v>
      </c>
      <c r="GS17" s="18">
        <v>39800</v>
      </c>
      <c r="GT17" s="14">
        <v>77700</v>
      </c>
      <c r="GU17" s="14">
        <v>83900</v>
      </c>
      <c r="GV17" s="14">
        <v>93100</v>
      </c>
      <c r="GW17" s="14">
        <v>98300</v>
      </c>
      <c r="GX17" s="14">
        <v>104200</v>
      </c>
      <c r="GY17" s="26">
        <v>110500</v>
      </c>
      <c r="GZ17" s="26">
        <v>123100</v>
      </c>
      <c r="HA17" s="15">
        <v>170400</v>
      </c>
      <c r="HB17" s="15">
        <v>179500</v>
      </c>
      <c r="HC17" s="15">
        <v>201800</v>
      </c>
      <c r="HD17" s="26">
        <v>206000</v>
      </c>
      <c r="HF17" s="50">
        <f t="shared" si="101"/>
        <v>1790</v>
      </c>
      <c r="HG17" s="50">
        <f t="shared" si="102"/>
        <v>2864</v>
      </c>
      <c r="HH17" s="50">
        <f t="shared" si="103"/>
        <v>3759</v>
      </c>
    </row>
    <row r="18" spans="1:216" ht="23.25" customHeight="1" thickTop="1" thickBot="1">
      <c r="A18" s="142">
        <v>10</v>
      </c>
      <c r="B18" s="114" t="s">
        <v>258</v>
      </c>
      <c r="C18" s="114" t="s">
        <v>53</v>
      </c>
      <c r="D18" s="114" t="s">
        <v>259</v>
      </c>
      <c r="E18" s="90" t="s">
        <v>181</v>
      </c>
      <c r="F18" s="94" t="s">
        <v>246</v>
      </c>
      <c r="G18" s="91" t="s">
        <v>59</v>
      </c>
      <c r="H18" s="98" t="str">
        <f t="shared" si="81"/>
        <v>9300-34800</v>
      </c>
      <c r="I18" s="155">
        <v>14110</v>
      </c>
      <c r="J18" s="156">
        <v>3600</v>
      </c>
      <c r="K18" s="156" t="s">
        <v>23</v>
      </c>
      <c r="L18" s="157" t="s">
        <v>172</v>
      </c>
      <c r="M18" s="100">
        <f t="shared" si="82"/>
        <v>36262.699999999997</v>
      </c>
      <c r="N18" s="100">
        <f t="shared" si="83"/>
        <v>36263</v>
      </c>
      <c r="O18" s="102">
        <f t="shared" si="84"/>
        <v>36900</v>
      </c>
      <c r="P18" s="103">
        <f t="shared" si="85"/>
        <v>36900</v>
      </c>
      <c r="Q18" s="100">
        <f t="shared" si="86"/>
        <v>1845</v>
      </c>
      <c r="R18" s="104">
        <f t="shared" si="87"/>
        <v>38745</v>
      </c>
      <c r="S18" s="100">
        <f t="shared" si="88"/>
        <v>2952</v>
      </c>
      <c r="T18" s="162"/>
      <c r="U18" s="162"/>
      <c r="V18" s="162"/>
      <c r="W18" s="162"/>
      <c r="X18" s="105">
        <f t="shared" si="89"/>
        <v>41697</v>
      </c>
      <c r="Y18" s="106">
        <f t="shared" si="90"/>
        <v>3875</v>
      </c>
      <c r="Z18" s="156"/>
      <c r="AA18" s="156"/>
      <c r="AB18" s="156"/>
      <c r="AC18" s="156"/>
      <c r="AD18" s="156"/>
      <c r="AE18" s="156"/>
      <c r="AF18" s="106">
        <f t="shared" si="91"/>
        <v>3875</v>
      </c>
      <c r="AG18" s="107">
        <f t="shared" si="92"/>
        <v>37822</v>
      </c>
      <c r="AH18" s="108">
        <f t="shared" si="93"/>
        <v>3600</v>
      </c>
      <c r="AI18" s="108">
        <f t="shared" ref="AI18:AI33" si="106">IF(AND(J18=""),"",VLOOKUP(J18,$BA$3:$BC$34,2,FALSE))</f>
        <v>11</v>
      </c>
      <c r="AJ18" s="108" t="str">
        <f t="shared" ref="AJ18:AJ33" si="107">IF(AND(J18=""),"",VLOOKUP(J18,$BA$3:$BC$34,3,FALSE))</f>
        <v>L-10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BA18" s="50">
        <v>6600</v>
      </c>
      <c r="BB18" s="50">
        <v>17</v>
      </c>
      <c r="BC18" s="50" t="s">
        <v>75</v>
      </c>
      <c r="BD18" s="1">
        <f t="shared" si="96"/>
        <v>3600</v>
      </c>
      <c r="BE18" s="1">
        <f t="shared" si="97"/>
        <v>36263</v>
      </c>
      <c r="BF18" s="164"/>
      <c r="BG18" s="164"/>
      <c r="BH18" s="164"/>
      <c r="BI18" s="164"/>
      <c r="BJ18" s="164"/>
      <c r="BK18" s="171">
        <f>CN8</f>
        <v>36900</v>
      </c>
      <c r="BL18" s="164">
        <f t="shared" si="0"/>
        <v>75600</v>
      </c>
      <c r="BM18" s="164"/>
      <c r="BN18" s="164">
        <f t="shared" si="1"/>
        <v>75600</v>
      </c>
      <c r="BO18" s="164">
        <f t="shared" si="2"/>
        <v>63100</v>
      </c>
      <c r="BP18" s="164"/>
      <c r="BQ18" s="164">
        <f t="shared" si="3"/>
        <v>63100</v>
      </c>
      <c r="BR18" s="164">
        <f t="shared" si="4"/>
        <v>48100</v>
      </c>
      <c r="BS18" s="164"/>
      <c r="BT18" s="164">
        <f t="shared" si="5"/>
        <v>48100</v>
      </c>
      <c r="BU18" s="164">
        <f t="shared" si="6"/>
        <v>48100</v>
      </c>
      <c r="BV18" s="164"/>
      <c r="BW18" s="164">
        <f t="shared" si="7"/>
        <v>48100</v>
      </c>
      <c r="BX18" s="164">
        <f t="shared" si="8"/>
        <v>48100</v>
      </c>
      <c r="BY18" s="164"/>
      <c r="BZ18" s="164">
        <f t="shared" si="9"/>
        <v>48100</v>
      </c>
      <c r="CA18" s="164">
        <f t="shared" si="10"/>
        <v>48100</v>
      </c>
      <c r="CB18" s="164"/>
      <c r="CC18" s="164">
        <f t="shared" si="11"/>
        <v>48100</v>
      </c>
      <c r="CD18" s="164">
        <f t="shared" si="12"/>
        <v>63100</v>
      </c>
      <c r="CE18" s="164"/>
      <c r="CF18" s="164">
        <f t="shared" si="13"/>
        <v>63100</v>
      </c>
      <c r="CG18" s="164">
        <f t="shared" si="14"/>
        <v>53900</v>
      </c>
      <c r="CH18" s="164"/>
      <c r="CI18" s="164">
        <f t="shared" si="15"/>
        <v>53900</v>
      </c>
      <c r="CJ18" s="164">
        <f t="shared" si="16"/>
        <v>48100</v>
      </c>
      <c r="CK18" s="164"/>
      <c r="CL18" s="164">
        <f t="shared" si="17"/>
        <v>48100</v>
      </c>
      <c r="CM18" s="164">
        <f t="shared" si="18"/>
        <v>48100</v>
      </c>
      <c r="CN18" s="164"/>
      <c r="CO18" s="164">
        <f t="shared" si="19"/>
        <v>48100</v>
      </c>
      <c r="CP18" s="164">
        <f t="shared" si="20"/>
        <v>63100</v>
      </c>
      <c r="CQ18" s="164"/>
      <c r="CR18" s="164">
        <f t="shared" si="21"/>
        <v>63100</v>
      </c>
      <c r="CS18" s="164">
        <f t="shared" si="22"/>
        <v>53900</v>
      </c>
      <c r="CT18" s="164"/>
      <c r="CU18" s="164">
        <f t="shared" si="23"/>
        <v>53900</v>
      </c>
      <c r="CV18" s="164" t="str">
        <f t="shared" si="24"/>
        <v/>
      </c>
      <c r="CW18" s="164"/>
      <c r="CX18" s="164" t="str">
        <f t="shared" si="25"/>
        <v/>
      </c>
      <c r="CY18" s="164" t="str">
        <f t="shared" si="26"/>
        <v/>
      </c>
      <c r="CZ18" s="164"/>
      <c r="DA18" s="164" t="str">
        <f t="shared" si="27"/>
        <v/>
      </c>
      <c r="DB18" s="164" t="str">
        <f t="shared" si="28"/>
        <v/>
      </c>
      <c r="DC18" s="164"/>
      <c r="DD18" s="164" t="str">
        <f t="shared" si="29"/>
        <v/>
      </c>
      <c r="DE18" s="164" t="str">
        <f t="shared" si="30"/>
        <v/>
      </c>
      <c r="DF18" s="164"/>
      <c r="DG18" s="164" t="str">
        <f t="shared" si="31"/>
        <v/>
      </c>
      <c r="DH18" s="164" t="str">
        <f t="shared" si="32"/>
        <v/>
      </c>
      <c r="DI18" s="164"/>
      <c r="DJ18" s="164" t="str">
        <f t="shared" si="33"/>
        <v/>
      </c>
      <c r="DK18" s="164" t="str">
        <f t="shared" si="34"/>
        <v/>
      </c>
      <c r="DL18" s="164"/>
      <c r="DM18" s="164" t="str">
        <f t="shared" si="35"/>
        <v/>
      </c>
      <c r="DN18" s="164" t="str">
        <f t="shared" si="36"/>
        <v/>
      </c>
      <c r="DO18" s="164"/>
      <c r="DP18" s="164" t="str">
        <f t="shared" si="37"/>
        <v/>
      </c>
      <c r="DQ18" s="164" t="str">
        <f t="shared" si="38"/>
        <v/>
      </c>
      <c r="DR18" s="164"/>
      <c r="DS18" s="164" t="str">
        <f t="shared" si="39"/>
        <v/>
      </c>
      <c r="DT18" s="164" t="str">
        <f t="shared" si="40"/>
        <v/>
      </c>
      <c r="DU18" s="164"/>
      <c r="DV18" s="164" t="str">
        <f t="shared" si="41"/>
        <v/>
      </c>
      <c r="DW18" s="164" t="str">
        <f t="shared" si="42"/>
        <v/>
      </c>
      <c r="DX18" s="164"/>
      <c r="DY18" s="164" t="str">
        <f t="shared" si="43"/>
        <v/>
      </c>
      <c r="DZ18" s="164" t="str">
        <f t="shared" si="44"/>
        <v/>
      </c>
      <c r="EA18" s="164"/>
      <c r="EB18" s="164" t="str">
        <f t="shared" si="45"/>
        <v/>
      </c>
      <c r="EC18" s="164" t="str">
        <f t="shared" si="46"/>
        <v/>
      </c>
      <c r="ED18" s="164"/>
      <c r="EE18" s="164" t="str">
        <f t="shared" si="47"/>
        <v/>
      </c>
      <c r="EF18" s="164" t="str">
        <f t="shared" si="48"/>
        <v/>
      </c>
      <c r="EG18" s="164"/>
      <c r="EH18" s="164" t="str">
        <f t="shared" si="49"/>
        <v/>
      </c>
      <c r="EI18" s="164">
        <f t="shared" si="50"/>
        <v>0</v>
      </c>
      <c r="EJ18" s="164"/>
      <c r="EK18" s="164">
        <f t="shared" si="51"/>
        <v>0</v>
      </c>
      <c r="EL18" s="164">
        <f t="shared" si="52"/>
        <v>0</v>
      </c>
      <c r="EM18" s="164"/>
      <c r="EN18" s="164">
        <f t="shared" si="53"/>
        <v>0</v>
      </c>
      <c r="EO18" s="164">
        <f t="shared" si="54"/>
        <v>0</v>
      </c>
      <c r="EP18" s="164"/>
      <c r="EQ18" s="164">
        <f t="shared" si="55"/>
        <v>0</v>
      </c>
      <c r="ER18" s="164">
        <f t="shared" si="56"/>
        <v>0</v>
      </c>
      <c r="ES18" s="164"/>
      <c r="ET18" s="164">
        <f t="shared" si="57"/>
        <v>0</v>
      </c>
      <c r="EU18" s="164">
        <f t="shared" si="58"/>
        <v>0</v>
      </c>
      <c r="EV18" s="164"/>
      <c r="EW18" s="164">
        <f t="shared" si="59"/>
        <v>0</v>
      </c>
      <c r="EX18" s="164">
        <f t="shared" si="60"/>
        <v>0</v>
      </c>
      <c r="EY18" s="164"/>
      <c r="EZ18" s="164">
        <f t="shared" si="61"/>
        <v>0</v>
      </c>
      <c r="FA18" s="164">
        <f t="shared" si="62"/>
        <v>0</v>
      </c>
      <c r="FB18" s="164"/>
      <c r="FC18" s="164">
        <f t="shared" si="63"/>
        <v>0</v>
      </c>
      <c r="FD18" s="164">
        <f t="shared" si="64"/>
        <v>0</v>
      </c>
      <c r="FE18" s="164"/>
      <c r="FF18" s="164">
        <f t="shared" si="65"/>
        <v>0</v>
      </c>
      <c r="FG18" s="164">
        <f t="shared" si="66"/>
        <v>0</v>
      </c>
      <c r="FH18" s="164"/>
      <c r="FI18" s="164">
        <f t="shared" si="67"/>
        <v>0</v>
      </c>
      <c r="FJ18" s="164">
        <f t="shared" si="68"/>
        <v>0</v>
      </c>
      <c r="FK18" s="164"/>
      <c r="FL18" s="164">
        <f t="shared" si="69"/>
        <v>0</v>
      </c>
      <c r="FM18" s="164">
        <f t="shared" si="70"/>
        <v>0</v>
      </c>
      <c r="FN18" s="164"/>
      <c r="FO18" s="164">
        <f t="shared" si="71"/>
        <v>0</v>
      </c>
      <c r="FP18" s="164">
        <f t="shared" si="72"/>
        <v>0</v>
      </c>
      <c r="FQ18" s="164"/>
      <c r="FR18" s="164">
        <f t="shared" si="73"/>
        <v>0</v>
      </c>
      <c r="FS18" s="164">
        <f t="shared" si="74"/>
        <v>0</v>
      </c>
      <c r="FT18" s="164"/>
      <c r="FU18" s="164">
        <f t="shared" si="75"/>
        <v>0</v>
      </c>
      <c r="FV18" s="164">
        <f t="shared" si="76"/>
        <v>0</v>
      </c>
      <c r="FW18" s="164"/>
      <c r="FX18" s="164">
        <f t="shared" si="77"/>
        <v>0</v>
      </c>
      <c r="FY18" s="42"/>
      <c r="FZ18" s="42"/>
      <c r="GA18" s="42"/>
      <c r="GB18" s="42"/>
      <c r="GC18" s="1">
        <f t="shared" si="78"/>
        <v>75600</v>
      </c>
      <c r="GE18" s="1">
        <f t="shared" si="79"/>
        <v>75600</v>
      </c>
      <c r="GG18" s="1">
        <v>53900</v>
      </c>
      <c r="GH18" s="88">
        <v>63100</v>
      </c>
      <c r="GI18" s="1">
        <v>48100</v>
      </c>
      <c r="GJ18" s="1">
        <v>75600</v>
      </c>
      <c r="GK18" s="31">
        <v>25200</v>
      </c>
      <c r="GL18" s="31">
        <v>25500</v>
      </c>
      <c r="GM18" s="19">
        <v>26000</v>
      </c>
      <c r="GN18" s="15">
        <v>27400</v>
      </c>
      <c r="GO18" s="14">
        <v>29600</v>
      </c>
      <c r="GP18" s="16">
        <v>30600</v>
      </c>
      <c r="GQ18" s="17">
        <v>32000</v>
      </c>
      <c r="GR18" s="18">
        <v>37500</v>
      </c>
      <c r="GS18" s="18">
        <v>41000</v>
      </c>
      <c r="GT18" s="14">
        <v>80000</v>
      </c>
      <c r="GU18" s="14">
        <v>86400</v>
      </c>
      <c r="GV18" s="15">
        <v>95900</v>
      </c>
      <c r="GW18" s="15">
        <v>101200</v>
      </c>
      <c r="GX18" s="15">
        <v>107300</v>
      </c>
      <c r="GY18" s="15">
        <v>113800</v>
      </c>
      <c r="GZ18" s="15">
        <v>126800</v>
      </c>
      <c r="HA18" s="15">
        <v>175500</v>
      </c>
      <c r="HB18" s="15">
        <v>184900</v>
      </c>
      <c r="HC18" s="15">
        <v>207900</v>
      </c>
      <c r="HD18" s="14">
        <v>212200</v>
      </c>
      <c r="HF18" s="50">
        <f t="shared" si="101"/>
        <v>1845</v>
      </c>
      <c r="HG18" s="50">
        <f t="shared" si="102"/>
        <v>2952</v>
      </c>
      <c r="HH18" s="50">
        <f t="shared" si="103"/>
        <v>3874.5</v>
      </c>
    </row>
    <row r="19" spans="1:216" ht="23.25" customHeight="1" thickTop="1" thickBot="1">
      <c r="A19" s="142">
        <v>11</v>
      </c>
      <c r="B19" s="114" t="s">
        <v>260</v>
      </c>
      <c r="C19" s="114" t="s">
        <v>269</v>
      </c>
      <c r="D19" s="114" t="s">
        <v>259</v>
      </c>
      <c r="E19" s="90" t="s">
        <v>181</v>
      </c>
      <c r="F19" s="94" t="s">
        <v>246</v>
      </c>
      <c r="G19" s="91" t="s">
        <v>59</v>
      </c>
      <c r="H19" s="98" t="str">
        <f t="shared" si="81"/>
        <v>9300-34800</v>
      </c>
      <c r="I19" s="155">
        <v>21910</v>
      </c>
      <c r="J19" s="156">
        <v>4800</v>
      </c>
      <c r="K19" s="156" t="s">
        <v>12</v>
      </c>
      <c r="L19" s="157" t="s">
        <v>172</v>
      </c>
      <c r="M19" s="100">
        <f t="shared" si="82"/>
        <v>56308.7</v>
      </c>
      <c r="N19" s="100">
        <f t="shared" si="83"/>
        <v>56309</v>
      </c>
      <c r="O19" s="102">
        <f t="shared" si="84"/>
        <v>57800</v>
      </c>
      <c r="P19" s="103">
        <f t="shared" si="85"/>
        <v>57800</v>
      </c>
      <c r="Q19" s="100">
        <f t="shared" si="86"/>
        <v>2890</v>
      </c>
      <c r="R19" s="104">
        <f t="shared" si="87"/>
        <v>60690</v>
      </c>
      <c r="S19" s="100">
        <f t="shared" si="88"/>
        <v>4624</v>
      </c>
      <c r="T19" s="162"/>
      <c r="U19" s="162"/>
      <c r="V19" s="162"/>
      <c r="W19" s="162"/>
      <c r="X19" s="105">
        <f t="shared" si="89"/>
        <v>65314</v>
      </c>
      <c r="Y19" s="106">
        <f t="shared" si="90"/>
        <v>0</v>
      </c>
      <c r="Z19" s="156"/>
      <c r="AA19" s="156"/>
      <c r="AB19" s="156"/>
      <c r="AC19" s="156"/>
      <c r="AD19" s="156"/>
      <c r="AE19" s="156"/>
      <c r="AF19" s="106">
        <f t="shared" si="91"/>
        <v>0</v>
      </c>
      <c r="AG19" s="107">
        <f t="shared" si="92"/>
        <v>65314</v>
      </c>
      <c r="AH19" s="108">
        <f t="shared" si="93"/>
        <v>4800</v>
      </c>
      <c r="AI19" s="108">
        <f t="shared" si="106"/>
        <v>14</v>
      </c>
      <c r="AJ19" s="108" t="str">
        <f t="shared" si="107"/>
        <v>L-12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Z19" s="1" t="s">
        <v>267</v>
      </c>
      <c r="BA19" s="50">
        <v>6800</v>
      </c>
      <c r="BB19" s="50">
        <v>18</v>
      </c>
      <c r="BC19" s="50" t="s">
        <v>76</v>
      </c>
      <c r="BD19" s="1">
        <f t="shared" si="96"/>
        <v>4800</v>
      </c>
      <c r="BE19" s="1">
        <f t="shared" si="97"/>
        <v>56309</v>
      </c>
      <c r="BF19" s="164"/>
      <c r="BG19" s="164"/>
      <c r="BH19" s="164"/>
      <c r="BI19" s="164"/>
      <c r="BJ19" s="164"/>
      <c r="BK19" s="171">
        <f>CQ8</f>
        <v>57800</v>
      </c>
      <c r="BL19" s="164">
        <f t="shared" si="0"/>
        <v>77900</v>
      </c>
      <c r="BM19" s="164"/>
      <c r="BN19" s="164">
        <f t="shared" si="1"/>
        <v>77900</v>
      </c>
      <c r="BO19" s="164">
        <f t="shared" si="2"/>
        <v>65000</v>
      </c>
      <c r="BP19" s="164"/>
      <c r="BQ19" s="164">
        <f t="shared" si="3"/>
        <v>65000</v>
      </c>
      <c r="BR19" s="164">
        <f t="shared" si="4"/>
        <v>49500</v>
      </c>
      <c r="BS19" s="164"/>
      <c r="BT19" s="164">
        <f t="shared" si="5"/>
        <v>49500</v>
      </c>
      <c r="BU19" s="164">
        <f t="shared" si="6"/>
        <v>49500</v>
      </c>
      <c r="BV19" s="164"/>
      <c r="BW19" s="164">
        <f t="shared" si="7"/>
        <v>49500</v>
      </c>
      <c r="BX19" s="164">
        <f t="shared" si="8"/>
        <v>49500</v>
      </c>
      <c r="BY19" s="164"/>
      <c r="BZ19" s="164">
        <f t="shared" si="9"/>
        <v>49500</v>
      </c>
      <c r="CA19" s="164">
        <f t="shared" si="10"/>
        <v>49500</v>
      </c>
      <c r="CB19" s="164"/>
      <c r="CC19" s="164">
        <f t="shared" si="11"/>
        <v>49500</v>
      </c>
      <c r="CD19" s="164">
        <f t="shared" si="12"/>
        <v>65000</v>
      </c>
      <c r="CE19" s="164"/>
      <c r="CF19" s="164">
        <f t="shared" si="13"/>
        <v>65000</v>
      </c>
      <c r="CG19" s="164">
        <f t="shared" si="14"/>
        <v>55500</v>
      </c>
      <c r="CH19" s="164"/>
      <c r="CI19" s="164">
        <f t="shared" si="15"/>
        <v>55500</v>
      </c>
      <c r="CJ19" s="164">
        <f t="shared" si="16"/>
        <v>49500</v>
      </c>
      <c r="CK19" s="164"/>
      <c r="CL19" s="164">
        <f t="shared" si="17"/>
        <v>49500</v>
      </c>
      <c r="CM19" s="164">
        <f t="shared" si="18"/>
        <v>49500</v>
      </c>
      <c r="CN19" s="164"/>
      <c r="CO19" s="164">
        <f t="shared" si="19"/>
        <v>49500</v>
      </c>
      <c r="CP19" s="164">
        <f t="shared" si="20"/>
        <v>65000</v>
      </c>
      <c r="CQ19" s="164"/>
      <c r="CR19" s="164">
        <f t="shared" si="21"/>
        <v>65000</v>
      </c>
      <c r="CS19" s="164">
        <f t="shared" si="22"/>
        <v>55500</v>
      </c>
      <c r="CT19" s="164"/>
      <c r="CU19" s="164">
        <f t="shared" si="23"/>
        <v>55500</v>
      </c>
      <c r="CV19" s="164" t="str">
        <f t="shared" si="24"/>
        <v/>
      </c>
      <c r="CW19" s="164"/>
      <c r="CX19" s="164" t="str">
        <f t="shared" si="25"/>
        <v/>
      </c>
      <c r="CY19" s="164" t="str">
        <f t="shared" si="26"/>
        <v/>
      </c>
      <c r="CZ19" s="164"/>
      <c r="DA19" s="164" t="str">
        <f t="shared" si="27"/>
        <v/>
      </c>
      <c r="DB19" s="164" t="str">
        <f t="shared" si="28"/>
        <v/>
      </c>
      <c r="DC19" s="164"/>
      <c r="DD19" s="164" t="str">
        <f t="shared" si="29"/>
        <v/>
      </c>
      <c r="DE19" s="164" t="str">
        <f t="shared" si="30"/>
        <v/>
      </c>
      <c r="DF19" s="164"/>
      <c r="DG19" s="164" t="str">
        <f t="shared" si="31"/>
        <v/>
      </c>
      <c r="DH19" s="164" t="str">
        <f t="shared" si="32"/>
        <v/>
      </c>
      <c r="DI19" s="164"/>
      <c r="DJ19" s="164" t="str">
        <f t="shared" si="33"/>
        <v/>
      </c>
      <c r="DK19" s="164" t="str">
        <f t="shared" si="34"/>
        <v/>
      </c>
      <c r="DL19" s="164"/>
      <c r="DM19" s="164" t="str">
        <f t="shared" si="35"/>
        <v/>
      </c>
      <c r="DN19" s="164" t="str">
        <f t="shared" si="36"/>
        <v/>
      </c>
      <c r="DO19" s="164"/>
      <c r="DP19" s="164" t="str">
        <f t="shared" si="37"/>
        <v/>
      </c>
      <c r="DQ19" s="164" t="str">
        <f t="shared" si="38"/>
        <v/>
      </c>
      <c r="DR19" s="164"/>
      <c r="DS19" s="164" t="str">
        <f t="shared" si="39"/>
        <v/>
      </c>
      <c r="DT19" s="164" t="str">
        <f t="shared" si="40"/>
        <v/>
      </c>
      <c r="DU19" s="164"/>
      <c r="DV19" s="164" t="str">
        <f t="shared" si="41"/>
        <v/>
      </c>
      <c r="DW19" s="164" t="str">
        <f t="shared" si="42"/>
        <v/>
      </c>
      <c r="DX19" s="164"/>
      <c r="DY19" s="164" t="str">
        <f t="shared" si="43"/>
        <v/>
      </c>
      <c r="DZ19" s="164" t="str">
        <f t="shared" si="44"/>
        <v/>
      </c>
      <c r="EA19" s="164"/>
      <c r="EB19" s="164" t="str">
        <f t="shared" si="45"/>
        <v/>
      </c>
      <c r="EC19" s="164" t="str">
        <f t="shared" si="46"/>
        <v/>
      </c>
      <c r="ED19" s="164"/>
      <c r="EE19" s="164" t="str">
        <f t="shared" si="47"/>
        <v/>
      </c>
      <c r="EF19" s="164" t="str">
        <f t="shared" si="48"/>
        <v/>
      </c>
      <c r="EG19" s="164"/>
      <c r="EH19" s="164" t="str">
        <f t="shared" si="49"/>
        <v/>
      </c>
      <c r="EI19" s="164">
        <f t="shared" si="50"/>
        <v>0</v>
      </c>
      <c r="EJ19" s="164"/>
      <c r="EK19" s="164">
        <f t="shared" si="51"/>
        <v>0</v>
      </c>
      <c r="EL19" s="164">
        <f t="shared" si="52"/>
        <v>0</v>
      </c>
      <c r="EM19" s="164"/>
      <c r="EN19" s="164">
        <f t="shared" si="53"/>
        <v>0</v>
      </c>
      <c r="EO19" s="164">
        <f t="shared" si="54"/>
        <v>0</v>
      </c>
      <c r="EP19" s="164"/>
      <c r="EQ19" s="164">
        <f t="shared" si="55"/>
        <v>0</v>
      </c>
      <c r="ER19" s="164">
        <f t="shared" si="56"/>
        <v>0</v>
      </c>
      <c r="ES19" s="164"/>
      <c r="ET19" s="164">
        <f t="shared" si="57"/>
        <v>0</v>
      </c>
      <c r="EU19" s="164">
        <f t="shared" si="58"/>
        <v>0</v>
      </c>
      <c r="EV19" s="164"/>
      <c r="EW19" s="164">
        <f t="shared" si="59"/>
        <v>0</v>
      </c>
      <c r="EX19" s="164">
        <f t="shared" si="60"/>
        <v>0</v>
      </c>
      <c r="EY19" s="164"/>
      <c r="EZ19" s="164">
        <f t="shared" si="61"/>
        <v>0</v>
      </c>
      <c r="FA19" s="164">
        <f t="shared" si="62"/>
        <v>0</v>
      </c>
      <c r="FB19" s="164"/>
      <c r="FC19" s="164">
        <f t="shared" si="63"/>
        <v>0</v>
      </c>
      <c r="FD19" s="164">
        <f t="shared" si="64"/>
        <v>0</v>
      </c>
      <c r="FE19" s="164"/>
      <c r="FF19" s="164">
        <f t="shared" si="65"/>
        <v>0</v>
      </c>
      <c r="FG19" s="164">
        <f t="shared" si="66"/>
        <v>0</v>
      </c>
      <c r="FH19" s="164"/>
      <c r="FI19" s="164">
        <f t="shared" si="67"/>
        <v>0</v>
      </c>
      <c r="FJ19" s="164">
        <f t="shared" si="68"/>
        <v>0</v>
      </c>
      <c r="FK19" s="164"/>
      <c r="FL19" s="164">
        <f t="shared" si="69"/>
        <v>0</v>
      </c>
      <c r="FM19" s="164">
        <f t="shared" si="70"/>
        <v>0</v>
      </c>
      <c r="FN19" s="164"/>
      <c r="FO19" s="164">
        <f t="shared" si="71"/>
        <v>0</v>
      </c>
      <c r="FP19" s="164">
        <f t="shared" si="72"/>
        <v>0</v>
      </c>
      <c r="FQ19" s="164"/>
      <c r="FR19" s="164">
        <f t="shared" si="73"/>
        <v>0</v>
      </c>
      <c r="FS19" s="164">
        <f t="shared" si="74"/>
        <v>0</v>
      </c>
      <c r="FT19" s="164"/>
      <c r="FU19" s="164">
        <f t="shared" si="75"/>
        <v>0</v>
      </c>
      <c r="FV19" s="164">
        <f t="shared" si="76"/>
        <v>0</v>
      </c>
      <c r="FW19" s="164"/>
      <c r="FX19" s="164">
        <f t="shared" si="77"/>
        <v>0</v>
      </c>
      <c r="FY19" s="42"/>
      <c r="FZ19" s="42"/>
      <c r="GA19" s="42"/>
      <c r="GB19" s="42"/>
      <c r="GC19" s="1">
        <f t="shared" si="78"/>
        <v>77900</v>
      </c>
      <c r="GE19" s="1">
        <f t="shared" si="79"/>
        <v>77900</v>
      </c>
      <c r="GG19" s="1">
        <v>55500</v>
      </c>
      <c r="GH19" s="88">
        <v>65000</v>
      </c>
      <c r="GI19" s="1">
        <v>49500</v>
      </c>
      <c r="GJ19" s="1">
        <v>77900</v>
      </c>
      <c r="GK19" s="31">
        <v>26000</v>
      </c>
      <c r="GL19" s="31">
        <v>26300</v>
      </c>
      <c r="GM19" s="19">
        <v>26800</v>
      </c>
      <c r="GN19" s="14">
        <v>28200</v>
      </c>
      <c r="GO19" s="14">
        <v>30500</v>
      </c>
      <c r="GP19" s="16">
        <v>31500</v>
      </c>
      <c r="GQ19" s="17">
        <v>33000</v>
      </c>
      <c r="GR19" s="18">
        <v>38600</v>
      </c>
      <c r="GS19" s="18">
        <v>42200</v>
      </c>
      <c r="GT19" s="14">
        <v>82400</v>
      </c>
      <c r="GU19" s="14">
        <v>89000</v>
      </c>
      <c r="GV19" s="14">
        <v>98800</v>
      </c>
      <c r="GW19" s="14">
        <v>104200</v>
      </c>
      <c r="GX19" s="14">
        <v>110500</v>
      </c>
      <c r="GY19" s="26">
        <v>117200</v>
      </c>
      <c r="GZ19" s="26">
        <v>130600</v>
      </c>
      <c r="HA19" s="15">
        <v>180800</v>
      </c>
      <c r="HB19" s="26">
        <v>190400</v>
      </c>
      <c r="HC19" s="26">
        <v>214100</v>
      </c>
      <c r="HD19" s="15">
        <v>218600</v>
      </c>
      <c r="HF19" s="50">
        <f t="shared" si="101"/>
        <v>2890</v>
      </c>
      <c r="HG19" s="50">
        <f t="shared" si="102"/>
        <v>4624</v>
      </c>
      <c r="HH19" s="50" t="str">
        <f t="shared" si="103"/>
        <v>0</v>
      </c>
    </row>
    <row r="20" spans="1:216" ht="23.25" customHeight="1" thickTop="1" thickBot="1">
      <c r="A20" s="142">
        <v>12</v>
      </c>
      <c r="B20" s="114"/>
      <c r="C20" s="114" t="s">
        <v>254</v>
      </c>
      <c r="D20" s="114"/>
      <c r="E20" s="90"/>
      <c r="F20" s="94" t="s">
        <v>246</v>
      </c>
      <c r="G20" s="91" t="s">
        <v>59</v>
      </c>
      <c r="H20" s="98" t="str">
        <f t="shared" si="81"/>
        <v>9300-34800</v>
      </c>
      <c r="I20" s="155">
        <v>22040</v>
      </c>
      <c r="J20" s="156">
        <v>4200</v>
      </c>
      <c r="K20" s="156" t="s">
        <v>12</v>
      </c>
      <c r="L20" s="157" t="s">
        <v>172</v>
      </c>
      <c r="M20" s="100">
        <f t="shared" si="82"/>
        <v>56642.799999999996</v>
      </c>
      <c r="N20" s="100">
        <f t="shared" si="83"/>
        <v>56643</v>
      </c>
      <c r="O20" s="102">
        <f t="shared" si="84"/>
        <v>57200</v>
      </c>
      <c r="P20" s="103">
        <f t="shared" si="85"/>
        <v>57200</v>
      </c>
      <c r="Q20" s="100">
        <f t="shared" si="86"/>
        <v>2860</v>
      </c>
      <c r="R20" s="104">
        <f t="shared" si="87"/>
        <v>60060</v>
      </c>
      <c r="S20" s="100">
        <f t="shared" si="88"/>
        <v>4576</v>
      </c>
      <c r="T20" s="162"/>
      <c r="U20" s="162"/>
      <c r="V20" s="162"/>
      <c r="W20" s="162"/>
      <c r="X20" s="105">
        <f t="shared" si="89"/>
        <v>64636</v>
      </c>
      <c r="Y20" s="106">
        <f t="shared" si="90"/>
        <v>0</v>
      </c>
      <c r="Z20" s="156"/>
      <c r="AA20" s="156"/>
      <c r="AB20" s="156"/>
      <c r="AC20" s="156"/>
      <c r="AD20" s="156"/>
      <c r="AE20" s="156"/>
      <c r="AF20" s="106">
        <f t="shared" si="91"/>
        <v>0</v>
      </c>
      <c r="AG20" s="107">
        <f t="shared" si="92"/>
        <v>64636</v>
      </c>
      <c r="AH20" s="108">
        <f t="shared" si="93"/>
        <v>4200</v>
      </c>
      <c r="AI20" s="108">
        <f t="shared" si="106"/>
        <v>12</v>
      </c>
      <c r="AJ20" s="108" t="str">
        <f t="shared" si="107"/>
        <v>L-11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Z20" s="1" t="s">
        <v>274</v>
      </c>
      <c r="BA20" s="50">
        <v>7200</v>
      </c>
      <c r="BB20" s="50">
        <v>19</v>
      </c>
      <c r="BC20" s="50" t="s">
        <v>77</v>
      </c>
      <c r="BD20" s="1">
        <f t="shared" si="96"/>
        <v>4200</v>
      </c>
      <c r="BE20" s="1">
        <f t="shared" si="97"/>
        <v>56643</v>
      </c>
      <c r="BF20" s="164"/>
      <c r="BG20" s="164"/>
      <c r="BH20" s="164"/>
      <c r="BI20" s="164"/>
      <c r="BJ20" s="164"/>
      <c r="BK20" s="171">
        <f>CT8</f>
        <v>57200</v>
      </c>
      <c r="BL20" s="164">
        <f t="shared" si="0"/>
        <v>80200</v>
      </c>
      <c r="BM20" s="164"/>
      <c r="BN20" s="164">
        <f t="shared" si="1"/>
        <v>80200</v>
      </c>
      <c r="BO20" s="164">
        <f t="shared" si="2"/>
        <v>67000</v>
      </c>
      <c r="BP20" s="164"/>
      <c r="BQ20" s="164">
        <f t="shared" si="3"/>
        <v>67000</v>
      </c>
      <c r="BR20" s="164">
        <f t="shared" si="4"/>
        <v>51000</v>
      </c>
      <c r="BS20" s="164"/>
      <c r="BT20" s="164">
        <f t="shared" si="5"/>
        <v>51000</v>
      </c>
      <c r="BU20" s="164">
        <f t="shared" si="6"/>
        <v>51000</v>
      </c>
      <c r="BV20" s="164"/>
      <c r="BW20" s="164">
        <f t="shared" si="7"/>
        <v>51000</v>
      </c>
      <c r="BX20" s="164">
        <f t="shared" si="8"/>
        <v>51000</v>
      </c>
      <c r="BY20" s="164"/>
      <c r="BZ20" s="164">
        <f t="shared" si="9"/>
        <v>51000</v>
      </c>
      <c r="CA20" s="164">
        <f t="shared" si="10"/>
        <v>51000</v>
      </c>
      <c r="CB20" s="164"/>
      <c r="CC20" s="164">
        <f t="shared" si="11"/>
        <v>51000</v>
      </c>
      <c r="CD20" s="164">
        <f t="shared" si="12"/>
        <v>67000</v>
      </c>
      <c r="CE20" s="164"/>
      <c r="CF20" s="164">
        <f t="shared" si="13"/>
        <v>67000</v>
      </c>
      <c r="CG20" s="164">
        <f t="shared" si="14"/>
        <v>57200</v>
      </c>
      <c r="CH20" s="164"/>
      <c r="CI20" s="164">
        <f t="shared" si="15"/>
        <v>57200</v>
      </c>
      <c r="CJ20" s="164">
        <f t="shared" si="16"/>
        <v>51000</v>
      </c>
      <c r="CK20" s="164"/>
      <c r="CL20" s="164">
        <f t="shared" si="17"/>
        <v>51000</v>
      </c>
      <c r="CM20" s="164">
        <f t="shared" si="18"/>
        <v>51000</v>
      </c>
      <c r="CN20" s="164"/>
      <c r="CO20" s="164">
        <f t="shared" si="19"/>
        <v>51000</v>
      </c>
      <c r="CP20" s="164">
        <f t="shared" si="20"/>
        <v>67000</v>
      </c>
      <c r="CQ20" s="164"/>
      <c r="CR20" s="164">
        <f t="shared" si="21"/>
        <v>67000</v>
      </c>
      <c r="CS20" s="164">
        <f t="shared" si="22"/>
        <v>57200</v>
      </c>
      <c r="CT20" s="164"/>
      <c r="CU20" s="164">
        <f t="shared" si="23"/>
        <v>57200</v>
      </c>
      <c r="CV20" s="164" t="str">
        <f t="shared" si="24"/>
        <v/>
      </c>
      <c r="CW20" s="164"/>
      <c r="CX20" s="164" t="str">
        <f t="shared" si="25"/>
        <v/>
      </c>
      <c r="CY20" s="164" t="str">
        <f t="shared" si="26"/>
        <v/>
      </c>
      <c r="CZ20" s="164"/>
      <c r="DA20" s="164" t="str">
        <f t="shared" si="27"/>
        <v/>
      </c>
      <c r="DB20" s="164" t="str">
        <f t="shared" si="28"/>
        <v/>
      </c>
      <c r="DC20" s="164"/>
      <c r="DD20" s="164" t="str">
        <f t="shared" si="29"/>
        <v/>
      </c>
      <c r="DE20" s="164" t="str">
        <f t="shared" si="30"/>
        <v/>
      </c>
      <c r="DF20" s="164"/>
      <c r="DG20" s="164" t="str">
        <f t="shared" si="31"/>
        <v/>
      </c>
      <c r="DH20" s="164" t="str">
        <f t="shared" si="32"/>
        <v/>
      </c>
      <c r="DI20" s="164"/>
      <c r="DJ20" s="164" t="str">
        <f t="shared" si="33"/>
        <v/>
      </c>
      <c r="DK20" s="164" t="str">
        <f t="shared" si="34"/>
        <v/>
      </c>
      <c r="DL20" s="164"/>
      <c r="DM20" s="164" t="str">
        <f t="shared" si="35"/>
        <v/>
      </c>
      <c r="DN20" s="164" t="str">
        <f t="shared" si="36"/>
        <v/>
      </c>
      <c r="DO20" s="164"/>
      <c r="DP20" s="164" t="str">
        <f t="shared" si="37"/>
        <v/>
      </c>
      <c r="DQ20" s="164" t="str">
        <f t="shared" si="38"/>
        <v/>
      </c>
      <c r="DR20" s="164"/>
      <c r="DS20" s="164" t="str">
        <f t="shared" si="39"/>
        <v/>
      </c>
      <c r="DT20" s="164" t="str">
        <f t="shared" si="40"/>
        <v/>
      </c>
      <c r="DU20" s="164"/>
      <c r="DV20" s="164" t="str">
        <f t="shared" si="41"/>
        <v/>
      </c>
      <c r="DW20" s="164" t="str">
        <f t="shared" si="42"/>
        <v/>
      </c>
      <c r="DX20" s="164"/>
      <c r="DY20" s="164" t="str">
        <f t="shared" si="43"/>
        <v/>
      </c>
      <c r="DZ20" s="164" t="str">
        <f t="shared" si="44"/>
        <v/>
      </c>
      <c r="EA20" s="164"/>
      <c r="EB20" s="164" t="str">
        <f t="shared" si="45"/>
        <v/>
      </c>
      <c r="EC20" s="164" t="str">
        <f t="shared" si="46"/>
        <v/>
      </c>
      <c r="ED20" s="164"/>
      <c r="EE20" s="164" t="str">
        <f t="shared" si="47"/>
        <v/>
      </c>
      <c r="EF20" s="164" t="str">
        <f t="shared" si="48"/>
        <v/>
      </c>
      <c r="EG20" s="164"/>
      <c r="EH20" s="164" t="str">
        <f t="shared" si="49"/>
        <v/>
      </c>
      <c r="EI20" s="164">
        <f t="shared" si="50"/>
        <v>0</v>
      </c>
      <c r="EJ20" s="164"/>
      <c r="EK20" s="164">
        <f t="shared" si="51"/>
        <v>0</v>
      </c>
      <c r="EL20" s="164">
        <f t="shared" si="52"/>
        <v>0</v>
      </c>
      <c r="EM20" s="164"/>
      <c r="EN20" s="164">
        <f t="shared" si="53"/>
        <v>0</v>
      </c>
      <c r="EO20" s="164">
        <f t="shared" si="54"/>
        <v>0</v>
      </c>
      <c r="EP20" s="164"/>
      <c r="EQ20" s="164">
        <f t="shared" si="55"/>
        <v>0</v>
      </c>
      <c r="ER20" s="164">
        <f t="shared" si="56"/>
        <v>0</v>
      </c>
      <c r="ES20" s="164"/>
      <c r="ET20" s="164">
        <f t="shared" si="57"/>
        <v>0</v>
      </c>
      <c r="EU20" s="164">
        <f t="shared" si="58"/>
        <v>0</v>
      </c>
      <c r="EV20" s="164"/>
      <c r="EW20" s="164">
        <f t="shared" si="59"/>
        <v>0</v>
      </c>
      <c r="EX20" s="164">
        <f t="shared" si="60"/>
        <v>0</v>
      </c>
      <c r="EY20" s="164"/>
      <c r="EZ20" s="164">
        <f t="shared" si="61"/>
        <v>0</v>
      </c>
      <c r="FA20" s="164">
        <f t="shared" si="62"/>
        <v>0</v>
      </c>
      <c r="FB20" s="164"/>
      <c r="FC20" s="164">
        <f t="shared" si="63"/>
        <v>0</v>
      </c>
      <c r="FD20" s="164">
        <f t="shared" si="64"/>
        <v>0</v>
      </c>
      <c r="FE20" s="164"/>
      <c r="FF20" s="164">
        <f t="shared" si="65"/>
        <v>0</v>
      </c>
      <c r="FG20" s="164">
        <f t="shared" si="66"/>
        <v>0</v>
      </c>
      <c r="FH20" s="164"/>
      <c r="FI20" s="164">
        <f t="shared" si="67"/>
        <v>0</v>
      </c>
      <c r="FJ20" s="164">
        <f t="shared" si="68"/>
        <v>0</v>
      </c>
      <c r="FK20" s="164"/>
      <c r="FL20" s="164">
        <f t="shared" si="69"/>
        <v>0</v>
      </c>
      <c r="FM20" s="164">
        <f t="shared" si="70"/>
        <v>0</v>
      </c>
      <c r="FN20" s="164"/>
      <c r="FO20" s="164">
        <f t="shared" si="71"/>
        <v>0</v>
      </c>
      <c r="FP20" s="164">
        <f t="shared" si="72"/>
        <v>0</v>
      </c>
      <c r="FQ20" s="164"/>
      <c r="FR20" s="164">
        <f t="shared" si="73"/>
        <v>0</v>
      </c>
      <c r="FS20" s="164">
        <f t="shared" si="74"/>
        <v>0</v>
      </c>
      <c r="FT20" s="164"/>
      <c r="FU20" s="164">
        <f t="shared" si="75"/>
        <v>0</v>
      </c>
      <c r="FV20" s="164">
        <f t="shared" si="76"/>
        <v>0</v>
      </c>
      <c r="FW20" s="164"/>
      <c r="FX20" s="164">
        <f t="shared" si="77"/>
        <v>0</v>
      </c>
      <c r="FY20" s="42"/>
      <c r="FZ20" s="42"/>
      <c r="GA20" s="42"/>
      <c r="GB20" s="42"/>
      <c r="GC20" s="1">
        <f t="shared" si="78"/>
        <v>80200</v>
      </c>
      <c r="GE20" s="1">
        <f t="shared" si="79"/>
        <v>80200</v>
      </c>
      <c r="GG20" s="1">
        <v>57200</v>
      </c>
      <c r="GH20" s="88">
        <v>67000</v>
      </c>
      <c r="GI20" s="1">
        <v>51000</v>
      </c>
      <c r="GJ20" s="1">
        <v>80200</v>
      </c>
      <c r="GK20" s="31">
        <v>26800</v>
      </c>
      <c r="GL20" s="31">
        <v>27100</v>
      </c>
      <c r="GM20" s="14">
        <v>27600</v>
      </c>
      <c r="GN20" s="14">
        <v>29000</v>
      </c>
      <c r="GO20" s="14">
        <v>31400</v>
      </c>
      <c r="GP20" s="16">
        <v>32400</v>
      </c>
      <c r="GQ20" s="17">
        <v>34000</v>
      </c>
      <c r="GR20" s="18">
        <v>39800</v>
      </c>
      <c r="GS20" s="18">
        <v>43500</v>
      </c>
      <c r="GT20" s="14">
        <v>84900</v>
      </c>
      <c r="GU20" s="14">
        <v>91700</v>
      </c>
      <c r="GV20" s="26">
        <v>101800</v>
      </c>
      <c r="GW20" s="26">
        <v>107300</v>
      </c>
      <c r="GX20" s="26">
        <v>113800</v>
      </c>
      <c r="GY20" s="15">
        <v>120700</v>
      </c>
      <c r="GZ20" s="15">
        <v>134500</v>
      </c>
      <c r="HA20" s="15">
        <v>186200</v>
      </c>
      <c r="HB20" s="26">
        <v>196100</v>
      </c>
      <c r="HC20" s="26"/>
      <c r="HD20" s="15"/>
      <c r="HF20" s="50">
        <f t="shared" si="101"/>
        <v>2860</v>
      </c>
      <c r="HG20" s="50">
        <f t="shared" si="102"/>
        <v>4576</v>
      </c>
      <c r="HH20" s="50" t="str">
        <f t="shared" si="103"/>
        <v>0</v>
      </c>
    </row>
    <row r="21" spans="1:216" ht="23.25" customHeight="1" thickTop="1" thickBot="1">
      <c r="A21" s="142">
        <v>13</v>
      </c>
      <c r="B21" s="114"/>
      <c r="C21" s="114" t="s">
        <v>268</v>
      </c>
      <c r="D21" s="114"/>
      <c r="E21" s="90"/>
      <c r="F21" s="94" t="s">
        <v>246</v>
      </c>
      <c r="G21" s="91"/>
      <c r="H21" s="98" t="str">
        <f t="shared" si="81"/>
        <v/>
      </c>
      <c r="I21" s="155"/>
      <c r="J21" s="156"/>
      <c r="K21" s="156"/>
      <c r="L21" s="157"/>
      <c r="M21" s="100" t="str">
        <f t="shared" si="82"/>
        <v/>
      </c>
      <c r="N21" s="100" t="str">
        <f t="shared" si="83"/>
        <v/>
      </c>
      <c r="O21" s="102" t="str">
        <f t="shared" si="84"/>
        <v/>
      </c>
      <c r="P21" s="103" t="str">
        <f t="shared" si="85"/>
        <v/>
      </c>
      <c r="Q21" s="100" t="str">
        <f t="shared" si="86"/>
        <v/>
      </c>
      <c r="R21" s="104" t="str">
        <f t="shared" si="87"/>
        <v/>
      </c>
      <c r="S21" s="100" t="str">
        <f t="shared" si="88"/>
        <v/>
      </c>
      <c r="T21" s="162"/>
      <c r="U21" s="162"/>
      <c r="V21" s="162"/>
      <c r="W21" s="162"/>
      <c r="X21" s="105" t="str">
        <f t="shared" si="89"/>
        <v/>
      </c>
      <c r="Y21" s="106" t="str">
        <f t="shared" si="90"/>
        <v/>
      </c>
      <c r="Z21" s="156"/>
      <c r="AA21" s="156"/>
      <c r="AB21" s="156"/>
      <c r="AC21" s="156"/>
      <c r="AD21" s="156"/>
      <c r="AE21" s="156"/>
      <c r="AF21" s="106" t="str">
        <f t="shared" si="91"/>
        <v/>
      </c>
      <c r="AG21" s="107" t="str">
        <f t="shared" si="92"/>
        <v/>
      </c>
      <c r="AH21" s="108" t="str">
        <f t="shared" si="93"/>
        <v/>
      </c>
      <c r="AI21" s="108" t="str">
        <f t="shared" si="106"/>
        <v/>
      </c>
      <c r="AJ21" s="108" t="str">
        <f t="shared" si="107"/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Z21" s="1" t="s">
        <v>275</v>
      </c>
      <c r="BA21" s="50">
        <v>7600</v>
      </c>
      <c r="BB21" s="50">
        <v>20</v>
      </c>
      <c r="BC21" s="50" t="s">
        <v>78</v>
      </c>
      <c r="BD21" s="1">
        <f t="shared" si="96"/>
        <v>0</v>
      </c>
      <c r="BE21" s="1" t="str">
        <f t="shared" si="97"/>
        <v/>
      </c>
      <c r="BF21" s="164"/>
      <c r="BG21" s="164"/>
      <c r="BH21" s="164"/>
      <c r="BI21" s="164"/>
      <c r="BJ21" s="164"/>
      <c r="BK21" s="171" t="str">
        <f>CW8</f>
        <v/>
      </c>
      <c r="BL21" s="164">
        <f t="shared" si="0"/>
        <v>82600</v>
      </c>
      <c r="BM21" s="164"/>
      <c r="BN21" s="164">
        <f t="shared" si="1"/>
        <v>82600</v>
      </c>
      <c r="BO21" s="164">
        <f t="shared" si="2"/>
        <v>69000</v>
      </c>
      <c r="BP21" s="164"/>
      <c r="BQ21" s="164">
        <f t="shared" si="3"/>
        <v>69000</v>
      </c>
      <c r="BR21" s="164">
        <f t="shared" si="4"/>
        <v>52500</v>
      </c>
      <c r="BS21" s="164"/>
      <c r="BT21" s="164">
        <f t="shared" si="5"/>
        <v>52500</v>
      </c>
      <c r="BU21" s="164">
        <f t="shared" si="6"/>
        <v>52500</v>
      </c>
      <c r="BV21" s="164"/>
      <c r="BW21" s="164">
        <f t="shared" si="7"/>
        <v>52500</v>
      </c>
      <c r="BX21" s="164">
        <f t="shared" si="8"/>
        <v>52500</v>
      </c>
      <c r="BY21" s="164"/>
      <c r="BZ21" s="164">
        <f t="shared" si="9"/>
        <v>52500</v>
      </c>
      <c r="CA21" s="164">
        <f t="shared" si="10"/>
        <v>52500</v>
      </c>
      <c r="CB21" s="164"/>
      <c r="CC21" s="164">
        <f t="shared" si="11"/>
        <v>52500</v>
      </c>
      <c r="CD21" s="164">
        <f t="shared" si="12"/>
        <v>69000</v>
      </c>
      <c r="CE21" s="164"/>
      <c r="CF21" s="164">
        <f t="shared" si="13"/>
        <v>69000</v>
      </c>
      <c r="CG21" s="164">
        <f t="shared" si="14"/>
        <v>58900</v>
      </c>
      <c r="CH21" s="164"/>
      <c r="CI21" s="164">
        <f t="shared" si="15"/>
        <v>58900</v>
      </c>
      <c r="CJ21" s="164">
        <f t="shared" si="16"/>
        <v>52500</v>
      </c>
      <c r="CK21" s="164"/>
      <c r="CL21" s="164">
        <f t="shared" si="17"/>
        <v>52500</v>
      </c>
      <c r="CM21" s="164">
        <f t="shared" si="18"/>
        <v>52500</v>
      </c>
      <c r="CN21" s="164"/>
      <c r="CO21" s="164">
        <f t="shared" si="19"/>
        <v>52500</v>
      </c>
      <c r="CP21" s="164">
        <f t="shared" si="20"/>
        <v>69000</v>
      </c>
      <c r="CQ21" s="164"/>
      <c r="CR21" s="164">
        <f t="shared" si="21"/>
        <v>69000</v>
      </c>
      <c r="CS21" s="164">
        <f t="shared" si="22"/>
        <v>58900</v>
      </c>
      <c r="CT21" s="164"/>
      <c r="CU21" s="164">
        <f t="shared" si="23"/>
        <v>58900</v>
      </c>
      <c r="CV21" s="164" t="str">
        <f t="shared" si="24"/>
        <v/>
      </c>
      <c r="CW21" s="164"/>
      <c r="CX21" s="164" t="str">
        <f t="shared" si="25"/>
        <v/>
      </c>
      <c r="CY21" s="164" t="str">
        <f t="shared" si="26"/>
        <v/>
      </c>
      <c r="CZ21" s="164"/>
      <c r="DA21" s="164" t="str">
        <f t="shared" si="27"/>
        <v/>
      </c>
      <c r="DB21" s="164" t="str">
        <f t="shared" si="28"/>
        <v/>
      </c>
      <c r="DC21" s="164"/>
      <c r="DD21" s="164" t="str">
        <f t="shared" si="29"/>
        <v/>
      </c>
      <c r="DE21" s="164" t="str">
        <f t="shared" si="30"/>
        <v/>
      </c>
      <c r="DF21" s="164"/>
      <c r="DG21" s="164" t="str">
        <f t="shared" si="31"/>
        <v/>
      </c>
      <c r="DH21" s="164" t="str">
        <f t="shared" si="32"/>
        <v/>
      </c>
      <c r="DI21" s="164"/>
      <c r="DJ21" s="164" t="str">
        <f t="shared" si="33"/>
        <v/>
      </c>
      <c r="DK21" s="164" t="str">
        <f t="shared" si="34"/>
        <v/>
      </c>
      <c r="DL21" s="164"/>
      <c r="DM21" s="164" t="str">
        <f t="shared" si="35"/>
        <v/>
      </c>
      <c r="DN21" s="164" t="str">
        <f t="shared" si="36"/>
        <v/>
      </c>
      <c r="DO21" s="164"/>
      <c r="DP21" s="164" t="str">
        <f t="shared" si="37"/>
        <v/>
      </c>
      <c r="DQ21" s="164" t="str">
        <f t="shared" si="38"/>
        <v/>
      </c>
      <c r="DR21" s="164"/>
      <c r="DS21" s="164" t="str">
        <f t="shared" si="39"/>
        <v/>
      </c>
      <c r="DT21" s="164" t="str">
        <f t="shared" si="40"/>
        <v/>
      </c>
      <c r="DU21" s="164"/>
      <c r="DV21" s="164" t="str">
        <f t="shared" si="41"/>
        <v/>
      </c>
      <c r="DW21" s="164" t="str">
        <f t="shared" si="42"/>
        <v/>
      </c>
      <c r="DX21" s="164"/>
      <c r="DY21" s="164" t="str">
        <f t="shared" si="43"/>
        <v/>
      </c>
      <c r="DZ21" s="164" t="str">
        <f t="shared" si="44"/>
        <v/>
      </c>
      <c r="EA21" s="164"/>
      <c r="EB21" s="164" t="str">
        <f t="shared" si="45"/>
        <v/>
      </c>
      <c r="EC21" s="164" t="str">
        <f t="shared" si="46"/>
        <v/>
      </c>
      <c r="ED21" s="164"/>
      <c r="EE21" s="164" t="str">
        <f t="shared" si="47"/>
        <v/>
      </c>
      <c r="EF21" s="164" t="str">
        <f t="shared" si="48"/>
        <v/>
      </c>
      <c r="EG21" s="164"/>
      <c r="EH21" s="164" t="str">
        <f t="shared" si="49"/>
        <v/>
      </c>
      <c r="EI21" s="164">
        <f t="shared" si="50"/>
        <v>0</v>
      </c>
      <c r="EJ21" s="164"/>
      <c r="EK21" s="164">
        <f t="shared" si="51"/>
        <v>0</v>
      </c>
      <c r="EL21" s="164">
        <f t="shared" si="52"/>
        <v>0</v>
      </c>
      <c r="EM21" s="164"/>
      <c r="EN21" s="164">
        <f t="shared" si="53"/>
        <v>0</v>
      </c>
      <c r="EO21" s="164">
        <f t="shared" si="54"/>
        <v>0</v>
      </c>
      <c r="EP21" s="164"/>
      <c r="EQ21" s="164">
        <f t="shared" si="55"/>
        <v>0</v>
      </c>
      <c r="ER21" s="164">
        <f t="shared" si="56"/>
        <v>0</v>
      </c>
      <c r="ES21" s="164"/>
      <c r="ET21" s="164">
        <f t="shared" si="57"/>
        <v>0</v>
      </c>
      <c r="EU21" s="164">
        <f t="shared" si="58"/>
        <v>0</v>
      </c>
      <c r="EV21" s="164"/>
      <c r="EW21" s="164">
        <f t="shared" si="59"/>
        <v>0</v>
      </c>
      <c r="EX21" s="164">
        <f t="shared" si="60"/>
        <v>0</v>
      </c>
      <c r="EY21" s="164"/>
      <c r="EZ21" s="164">
        <f t="shared" si="61"/>
        <v>0</v>
      </c>
      <c r="FA21" s="164">
        <f t="shared" si="62"/>
        <v>0</v>
      </c>
      <c r="FB21" s="164"/>
      <c r="FC21" s="164">
        <f t="shared" si="63"/>
        <v>0</v>
      </c>
      <c r="FD21" s="164">
        <f t="shared" si="64"/>
        <v>0</v>
      </c>
      <c r="FE21" s="164"/>
      <c r="FF21" s="164">
        <f t="shared" si="65"/>
        <v>0</v>
      </c>
      <c r="FG21" s="164">
        <f t="shared" si="66"/>
        <v>0</v>
      </c>
      <c r="FH21" s="164"/>
      <c r="FI21" s="164">
        <f t="shared" si="67"/>
        <v>0</v>
      </c>
      <c r="FJ21" s="164">
        <f t="shared" si="68"/>
        <v>0</v>
      </c>
      <c r="FK21" s="164"/>
      <c r="FL21" s="164">
        <f t="shared" si="69"/>
        <v>0</v>
      </c>
      <c r="FM21" s="164">
        <f t="shared" si="70"/>
        <v>0</v>
      </c>
      <c r="FN21" s="164"/>
      <c r="FO21" s="164">
        <f t="shared" si="71"/>
        <v>0</v>
      </c>
      <c r="FP21" s="164">
        <f t="shared" si="72"/>
        <v>0</v>
      </c>
      <c r="FQ21" s="164"/>
      <c r="FR21" s="164">
        <f t="shared" si="73"/>
        <v>0</v>
      </c>
      <c r="FS21" s="164">
        <f t="shared" si="74"/>
        <v>0</v>
      </c>
      <c r="FT21" s="164"/>
      <c r="FU21" s="164">
        <f t="shared" si="75"/>
        <v>0</v>
      </c>
      <c r="FV21" s="164">
        <f t="shared" si="76"/>
        <v>0</v>
      </c>
      <c r="FW21" s="164"/>
      <c r="FX21" s="164">
        <f t="shared" si="77"/>
        <v>0</v>
      </c>
      <c r="FY21" s="42"/>
      <c r="FZ21" s="42"/>
      <c r="GA21" s="42"/>
      <c r="GB21" s="42"/>
      <c r="GC21" s="1">
        <f t="shared" si="78"/>
        <v>82600</v>
      </c>
      <c r="GE21" s="1">
        <f t="shared" si="79"/>
        <v>82600</v>
      </c>
      <c r="GG21" s="1">
        <v>58900</v>
      </c>
      <c r="GH21" s="88">
        <v>69000</v>
      </c>
      <c r="GI21" s="1">
        <v>52500</v>
      </c>
      <c r="GJ21" s="1">
        <v>82600</v>
      </c>
      <c r="GK21" s="31">
        <v>27600</v>
      </c>
      <c r="GL21" s="31">
        <v>27900</v>
      </c>
      <c r="GM21" s="15">
        <v>28400</v>
      </c>
      <c r="GN21" s="14">
        <v>29900</v>
      </c>
      <c r="GO21" s="14">
        <v>32300</v>
      </c>
      <c r="GP21" s="16">
        <v>33400</v>
      </c>
      <c r="GQ21" s="17">
        <v>35000</v>
      </c>
      <c r="GR21" s="18">
        <v>41000</v>
      </c>
      <c r="GS21" s="18">
        <v>44800</v>
      </c>
      <c r="GT21" s="14">
        <v>87400</v>
      </c>
      <c r="GU21" s="14">
        <v>94500</v>
      </c>
      <c r="GV21" s="26">
        <v>104900</v>
      </c>
      <c r="GW21" s="26">
        <v>110500</v>
      </c>
      <c r="GX21" s="26">
        <v>117200</v>
      </c>
      <c r="GY21" s="26">
        <v>124300</v>
      </c>
      <c r="GZ21" s="26">
        <v>138500</v>
      </c>
      <c r="HA21" s="15">
        <v>191800</v>
      </c>
      <c r="HB21" s="14">
        <v>202000</v>
      </c>
      <c r="HC21" s="14"/>
      <c r="HD21" s="27"/>
      <c r="HF21" s="50" t="str">
        <f t="shared" si="101"/>
        <v/>
      </c>
      <c r="HG21" s="50" t="str">
        <f t="shared" si="102"/>
        <v/>
      </c>
      <c r="HH21" s="50" t="str">
        <f t="shared" si="103"/>
        <v/>
      </c>
    </row>
    <row r="22" spans="1:216" ht="23.25" customHeight="1" thickTop="1" thickBot="1">
      <c r="A22" s="142">
        <v>14</v>
      </c>
      <c r="B22" s="114"/>
      <c r="C22" s="114"/>
      <c r="D22" s="114"/>
      <c r="E22" s="90"/>
      <c r="F22" s="94" t="s">
        <v>246</v>
      </c>
      <c r="G22" s="91"/>
      <c r="H22" s="98" t="str">
        <f t="shared" si="81"/>
        <v/>
      </c>
      <c r="I22" s="155"/>
      <c r="J22" s="156"/>
      <c r="K22" s="156"/>
      <c r="L22" s="157"/>
      <c r="M22" s="100" t="str">
        <f t="shared" si="82"/>
        <v/>
      </c>
      <c r="N22" s="100" t="str">
        <f t="shared" si="83"/>
        <v/>
      </c>
      <c r="O22" s="102" t="str">
        <f t="shared" si="84"/>
        <v/>
      </c>
      <c r="P22" s="103" t="str">
        <f t="shared" si="85"/>
        <v/>
      </c>
      <c r="Q22" s="100" t="str">
        <f t="shared" si="86"/>
        <v/>
      </c>
      <c r="R22" s="104" t="str">
        <f t="shared" si="87"/>
        <v/>
      </c>
      <c r="S22" s="100" t="str">
        <f t="shared" si="88"/>
        <v/>
      </c>
      <c r="T22" s="162"/>
      <c r="U22" s="162"/>
      <c r="V22" s="162"/>
      <c r="W22" s="162"/>
      <c r="X22" s="105" t="str">
        <f t="shared" si="89"/>
        <v/>
      </c>
      <c r="Y22" s="106" t="str">
        <f t="shared" si="90"/>
        <v/>
      </c>
      <c r="Z22" s="156"/>
      <c r="AA22" s="156"/>
      <c r="AB22" s="156"/>
      <c r="AC22" s="156"/>
      <c r="AD22" s="156"/>
      <c r="AE22" s="156"/>
      <c r="AF22" s="106" t="str">
        <f t="shared" si="91"/>
        <v/>
      </c>
      <c r="AG22" s="107" t="str">
        <f t="shared" si="92"/>
        <v/>
      </c>
      <c r="AH22" s="108" t="str">
        <f t="shared" si="93"/>
        <v/>
      </c>
      <c r="AI22" s="108" t="str">
        <f t="shared" si="106"/>
        <v/>
      </c>
      <c r="AJ22" s="108" t="str">
        <f t="shared" si="10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Z22" s="1" t="s">
        <v>231</v>
      </c>
      <c r="BA22" s="50">
        <v>8200</v>
      </c>
      <c r="BB22" s="50">
        <v>21</v>
      </c>
      <c r="BC22" s="50" t="s">
        <v>79</v>
      </c>
      <c r="BD22" s="1">
        <f t="shared" si="96"/>
        <v>0</v>
      </c>
      <c r="BE22" s="1" t="str">
        <f t="shared" si="97"/>
        <v/>
      </c>
      <c r="BF22" s="164"/>
      <c r="BG22" s="164"/>
      <c r="BH22" s="164"/>
      <c r="BI22" s="164"/>
      <c r="BJ22" s="164"/>
      <c r="BK22" s="171" t="str">
        <f>CZ8</f>
        <v/>
      </c>
      <c r="BL22" s="164">
        <f t="shared" si="0"/>
        <v>85100</v>
      </c>
      <c r="BM22" s="164"/>
      <c r="BN22" s="164">
        <f t="shared" si="1"/>
        <v>85100</v>
      </c>
      <c r="BO22" s="164">
        <f t="shared" si="2"/>
        <v>71100</v>
      </c>
      <c r="BP22" s="164"/>
      <c r="BQ22" s="164">
        <f t="shared" si="3"/>
        <v>71100</v>
      </c>
      <c r="BR22" s="164">
        <f t="shared" si="4"/>
        <v>54100</v>
      </c>
      <c r="BS22" s="164"/>
      <c r="BT22" s="164">
        <f t="shared" si="5"/>
        <v>54100</v>
      </c>
      <c r="BU22" s="164">
        <f t="shared" si="6"/>
        <v>54100</v>
      </c>
      <c r="BV22" s="164"/>
      <c r="BW22" s="164">
        <f t="shared" si="7"/>
        <v>54100</v>
      </c>
      <c r="BX22" s="164">
        <f t="shared" si="8"/>
        <v>54100</v>
      </c>
      <c r="BY22" s="164"/>
      <c r="BZ22" s="164">
        <f t="shared" si="9"/>
        <v>54100</v>
      </c>
      <c r="CA22" s="164">
        <f t="shared" si="10"/>
        <v>54100</v>
      </c>
      <c r="CB22" s="164"/>
      <c r="CC22" s="164">
        <f t="shared" si="11"/>
        <v>54100</v>
      </c>
      <c r="CD22" s="164">
        <f t="shared" si="12"/>
        <v>71100</v>
      </c>
      <c r="CE22" s="164"/>
      <c r="CF22" s="164">
        <f t="shared" si="13"/>
        <v>71100</v>
      </c>
      <c r="CG22" s="164">
        <f t="shared" si="14"/>
        <v>60700</v>
      </c>
      <c r="CH22" s="164"/>
      <c r="CI22" s="164">
        <f t="shared" si="15"/>
        <v>60700</v>
      </c>
      <c r="CJ22" s="164">
        <f t="shared" si="16"/>
        <v>54100</v>
      </c>
      <c r="CK22" s="164"/>
      <c r="CL22" s="164">
        <f t="shared" si="17"/>
        <v>54100</v>
      </c>
      <c r="CM22" s="164">
        <f t="shared" si="18"/>
        <v>54100</v>
      </c>
      <c r="CN22" s="164"/>
      <c r="CO22" s="164">
        <f t="shared" si="19"/>
        <v>54100</v>
      </c>
      <c r="CP22" s="164">
        <f t="shared" si="20"/>
        <v>71100</v>
      </c>
      <c r="CQ22" s="164"/>
      <c r="CR22" s="164">
        <f t="shared" si="21"/>
        <v>71100</v>
      </c>
      <c r="CS22" s="164">
        <f t="shared" si="22"/>
        <v>60700</v>
      </c>
      <c r="CT22" s="164"/>
      <c r="CU22" s="164">
        <f t="shared" si="23"/>
        <v>60700</v>
      </c>
      <c r="CV22" s="164" t="str">
        <f t="shared" si="24"/>
        <v/>
      </c>
      <c r="CW22" s="164"/>
      <c r="CX22" s="164" t="str">
        <f t="shared" si="25"/>
        <v/>
      </c>
      <c r="CY22" s="164" t="str">
        <f t="shared" si="26"/>
        <v/>
      </c>
      <c r="CZ22" s="164"/>
      <c r="DA22" s="164" t="str">
        <f t="shared" si="27"/>
        <v/>
      </c>
      <c r="DB22" s="164" t="str">
        <f t="shared" si="28"/>
        <v/>
      </c>
      <c r="DC22" s="164"/>
      <c r="DD22" s="164" t="str">
        <f t="shared" si="29"/>
        <v/>
      </c>
      <c r="DE22" s="164" t="str">
        <f t="shared" si="30"/>
        <v/>
      </c>
      <c r="DF22" s="164"/>
      <c r="DG22" s="164" t="str">
        <f t="shared" si="31"/>
        <v/>
      </c>
      <c r="DH22" s="164" t="str">
        <f t="shared" si="32"/>
        <v/>
      </c>
      <c r="DI22" s="164"/>
      <c r="DJ22" s="164" t="str">
        <f t="shared" si="33"/>
        <v/>
      </c>
      <c r="DK22" s="164" t="str">
        <f t="shared" si="34"/>
        <v/>
      </c>
      <c r="DL22" s="164"/>
      <c r="DM22" s="164" t="str">
        <f t="shared" si="35"/>
        <v/>
      </c>
      <c r="DN22" s="164" t="str">
        <f t="shared" si="36"/>
        <v/>
      </c>
      <c r="DO22" s="164"/>
      <c r="DP22" s="164" t="str">
        <f t="shared" si="37"/>
        <v/>
      </c>
      <c r="DQ22" s="164" t="str">
        <f t="shared" si="38"/>
        <v/>
      </c>
      <c r="DR22" s="164"/>
      <c r="DS22" s="164" t="str">
        <f t="shared" si="39"/>
        <v/>
      </c>
      <c r="DT22" s="164" t="str">
        <f t="shared" si="40"/>
        <v/>
      </c>
      <c r="DU22" s="164"/>
      <c r="DV22" s="164" t="str">
        <f t="shared" si="41"/>
        <v/>
      </c>
      <c r="DW22" s="164" t="str">
        <f t="shared" si="42"/>
        <v/>
      </c>
      <c r="DX22" s="164"/>
      <c r="DY22" s="164" t="str">
        <f t="shared" si="43"/>
        <v/>
      </c>
      <c r="DZ22" s="164" t="str">
        <f t="shared" si="44"/>
        <v/>
      </c>
      <c r="EA22" s="164"/>
      <c r="EB22" s="164" t="str">
        <f t="shared" si="45"/>
        <v/>
      </c>
      <c r="EC22" s="164" t="str">
        <f t="shared" si="46"/>
        <v/>
      </c>
      <c r="ED22" s="164"/>
      <c r="EE22" s="164" t="str">
        <f t="shared" si="47"/>
        <v/>
      </c>
      <c r="EF22" s="164" t="str">
        <f t="shared" si="48"/>
        <v/>
      </c>
      <c r="EG22" s="164"/>
      <c r="EH22" s="164" t="str">
        <f t="shared" si="49"/>
        <v/>
      </c>
      <c r="EI22" s="164">
        <f t="shared" si="50"/>
        <v>0</v>
      </c>
      <c r="EJ22" s="164"/>
      <c r="EK22" s="164">
        <f t="shared" si="51"/>
        <v>0</v>
      </c>
      <c r="EL22" s="164">
        <f t="shared" si="52"/>
        <v>0</v>
      </c>
      <c r="EM22" s="164"/>
      <c r="EN22" s="164">
        <f t="shared" si="53"/>
        <v>0</v>
      </c>
      <c r="EO22" s="164">
        <f t="shared" si="54"/>
        <v>0</v>
      </c>
      <c r="EP22" s="164"/>
      <c r="EQ22" s="164">
        <f t="shared" si="55"/>
        <v>0</v>
      </c>
      <c r="ER22" s="164">
        <f t="shared" si="56"/>
        <v>0</v>
      </c>
      <c r="ES22" s="164"/>
      <c r="ET22" s="164">
        <f t="shared" si="57"/>
        <v>0</v>
      </c>
      <c r="EU22" s="164">
        <f t="shared" si="58"/>
        <v>0</v>
      </c>
      <c r="EV22" s="164"/>
      <c r="EW22" s="164">
        <f t="shared" si="59"/>
        <v>0</v>
      </c>
      <c r="EX22" s="164">
        <f t="shared" si="60"/>
        <v>0</v>
      </c>
      <c r="EY22" s="164"/>
      <c r="EZ22" s="164">
        <f t="shared" si="61"/>
        <v>0</v>
      </c>
      <c r="FA22" s="164">
        <f t="shared" si="62"/>
        <v>0</v>
      </c>
      <c r="FB22" s="164"/>
      <c r="FC22" s="164">
        <f t="shared" si="63"/>
        <v>0</v>
      </c>
      <c r="FD22" s="164">
        <f t="shared" si="64"/>
        <v>0</v>
      </c>
      <c r="FE22" s="164"/>
      <c r="FF22" s="164">
        <f t="shared" si="65"/>
        <v>0</v>
      </c>
      <c r="FG22" s="164">
        <f t="shared" si="66"/>
        <v>0</v>
      </c>
      <c r="FH22" s="164"/>
      <c r="FI22" s="164">
        <f t="shared" si="67"/>
        <v>0</v>
      </c>
      <c r="FJ22" s="164">
        <f t="shared" si="68"/>
        <v>0</v>
      </c>
      <c r="FK22" s="164"/>
      <c r="FL22" s="164">
        <f t="shared" si="69"/>
        <v>0</v>
      </c>
      <c r="FM22" s="164">
        <f t="shared" si="70"/>
        <v>0</v>
      </c>
      <c r="FN22" s="164"/>
      <c r="FO22" s="164">
        <f t="shared" si="71"/>
        <v>0</v>
      </c>
      <c r="FP22" s="164">
        <f t="shared" si="72"/>
        <v>0</v>
      </c>
      <c r="FQ22" s="164"/>
      <c r="FR22" s="164">
        <f t="shared" si="73"/>
        <v>0</v>
      </c>
      <c r="FS22" s="164">
        <f t="shared" si="74"/>
        <v>0</v>
      </c>
      <c r="FT22" s="164"/>
      <c r="FU22" s="164">
        <f t="shared" si="75"/>
        <v>0</v>
      </c>
      <c r="FV22" s="164">
        <f t="shared" si="76"/>
        <v>0</v>
      </c>
      <c r="FW22" s="164"/>
      <c r="FX22" s="164">
        <f t="shared" si="77"/>
        <v>0</v>
      </c>
      <c r="FY22" s="42"/>
      <c r="FZ22" s="42"/>
      <c r="GA22" s="42"/>
      <c r="GB22" s="42"/>
      <c r="GC22" s="1">
        <f t="shared" si="78"/>
        <v>85100</v>
      </c>
      <c r="GE22" s="1">
        <f t="shared" si="79"/>
        <v>85100</v>
      </c>
      <c r="GG22" s="1">
        <v>60700</v>
      </c>
      <c r="GH22" s="88">
        <v>71100</v>
      </c>
      <c r="GI22" s="1">
        <v>54100</v>
      </c>
      <c r="GJ22" s="1">
        <v>85100</v>
      </c>
      <c r="GK22" s="31">
        <v>28400</v>
      </c>
      <c r="GL22" s="31">
        <v>28700</v>
      </c>
      <c r="GM22" s="14">
        <v>29300</v>
      </c>
      <c r="GN22" s="14">
        <v>30800</v>
      </c>
      <c r="GO22" s="14">
        <v>33300</v>
      </c>
      <c r="GP22" s="16">
        <v>34400</v>
      </c>
      <c r="GQ22" s="17">
        <v>36100</v>
      </c>
      <c r="GR22" s="18">
        <v>42200</v>
      </c>
      <c r="GS22" s="18">
        <v>46100</v>
      </c>
      <c r="GT22" s="14">
        <v>90000</v>
      </c>
      <c r="GU22" s="14">
        <v>97300</v>
      </c>
      <c r="GV22" s="26">
        <v>108000</v>
      </c>
      <c r="GW22" s="26">
        <v>113800</v>
      </c>
      <c r="GX22" s="26">
        <v>120700</v>
      </c>
      <c r="GY22" s="26">
        <v>128000</v>
      </c>
      <c r="GZ22" s="26">
        <v>142700</v>
      </c>
      <c r="HA22" s="15">
        <v>197600</v>
      </c>
      <c r="HB22" s="15">
        <v>208100</v>
      </c>
      <c r="HC22" s="15"/>
      <c r="HD22" s="27"/>
      <c r="HF22" s="50" t="str">
        <f t="shared" si="101"/>
        <v/>
      </c>
      <c r="HG22" s="50" t="str">
        <f t="shared" si="102"/>
        <v/>
      </c>
      <c r="HH22" s="50" t="str">
        <f t="shared" si="103"/>
        <v/>
      </c>
    </row>
    <row r="23" spans="1:216" ht="23.25" customHeight="1" thickTop="1" thickBot="1">
      <c r="A23" s="142">
        <v>15</v>
      </c>
      <c r="B23" s="114"/>
      <c r="C23" s="114"/>
      <c r="D23" s="114"/>
      <c r="E23" s="90"/>
      <c r="F23" s="90"/>
      <c r="G23" s="91"/>
      <c r="H23" s="98" t="str">
        <f t="shared" si="81"/>
        <v/>
      </c>
      <c r="I23" s="155"/>
      <c r="J23" s="156"/>
      <c r="K23" s="156"/>
      <c r="L23" s="157"/>
      <c r="M23" s="100" t="str">
        <f t="shared" si="82"/>
        <v/>
      </c>
      <c r="N23" s="100" t="str">
        <f t="shared" si="83"/>
        <v/>
      </c>
      <c r="O23" s="102" t="str">
        <f t="shared" si="84"/>
        <v/>
      </c>
      <c r="P23" s="103" t="str">
        <f t="shared" si="85"/>
        <v/>
      </c>
      <c r="Q23" s="100" t="str">
        <f t="shared" si="86"/>
        <v/>
      </c>
      <c r="R23" s="104" t="str">
        <f t="shared" si="87"/>
        <v/>
      </c>
      <c r="S23" s="100" t="str">
        <f t="shared" si="88"/>
        <v/>
      </c>
      <c r="T23" s="162"/>
      <c r="U23" s="162"/>
      <c r="V23" s="162"/>
      <c r="W23" s="162"/>
      <c r="X23" s="105" t="str">
        <f t="shared" si="89"/>
        <v/>
      </c>
      <c r="Y23" s="106" t="str">
        <f t="shared" si="90"/>
        <v/>
      </c>
      <c r="Z23" s="156"/>
      <c r="AA23" s="156"/>
      <c r="AB23" s="156"/>
      <c r="AC23" s="156"/>
      <c r="AD23" s="156"/>
      <c r="AE23" s="156"/>
      <c r="AF23" s="106" t="str">
        <f t="shared" si="91"/>
        <v/>
      </c>
      <c r="AG23" s="107" t="str">
        <f t="shared" si="92"/>
        <v/>
      </c>
      <c r="AH23" s="108" t="str">
        <f t="shared" si="93"/>
        <v/>
      </c>
      <c r="AI23" s="108" t="str">
        <f t="shared" si="106"/>
        <v/>
      </c>
      <c r="AJ23" s="108" t="str">
        <f t="shared" si="10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Z23" s="1" t="s">
        <v>266</v>
      </c>
      <c r="BA23" s="50">
        <v>8700</v>
      </c>
      <c r="BB23" s="50">
        <v>22</v>
      </c>
      <c r="BC23" s="50" t="s">
        <v>80</v>
      </c>
      <c r="BD23" s="1">
        <f t="shared" si="96"/>
        <v>0</v>
      </c>
      <c r="BE23" s="1" t="str">
        <f t="shared" si="97"/>
        <v/>
      </c>
      <c r="BF23" s="164"/>
      <c r="BG23" s="164"/>
      <c r="BH23" s="164"/>
      <c r="BI23" s="164"/>
      <c r="BJ23" s="164"/>
      <c r="BK23" s="171" t="str">
        <f>DC8</f>
        <v/>
      </c>
      <c r="BL23" s="164">
        <f t="shared" si="0"/>
        <v>87700</v>
      </c>
      <c r="BM23" s="164"/>
      <c r="BN23" s="164">
        <f t="shared" si="1"/>
        <v>87700</v>
      </c>
      <c r="BO23" s="164">
        <f t="shared" si="2"/>
        <v>73200</v>
      </c>
      <c r="BP23" s="164"/>
      <c r="BQ23" s="164">
        <f t="shared" si="3"/>
        <v>73200</v>
      </c>
      <c r="BR23" s="164">
        <f t="shared" si="4"/>
        <v>55700</v>
      </c>
      <c r="BS23" s="164"/>
      <c r="BT23" s="164">
        <f t="shared" si="5"/>
        <v>55700</v>
      </c>
      <c r="BU23" s="164">
        <f t="shared" si="6"/>
        <v>55700</v>
      </c>
      <c r="BV23" s="164"/>
      <c r="BW23" s="164">
        <f t="shared" si="7"/>
        <v>55700</v>
      </c>
      <c r="BX23" s="164">
        <f t="shared" si="8"/>
        <v>55700</v>
      </c>
      <c r="BY23" s="164"/>
      <c r="BZ23" s="164">
        <f t="shared" si="9"/>
        <v>55700</v>
      </c>
      <c r="CA23" s="164">
        <f t="shared" si="10"/>
        <v>55700</v>
      </c>
      <c r="CB23" s="164"/>
      <c r="CC23" s="164">
        <f t="shared" si="11"/>
        <v>55700</v>
      </c>
      <c r="CD23" s="164">
        <f t="shared" si="12"/>
        <v>73200</v>
      </c>
      <c r="CE23" s="164"/>
      <c r="CF23" s="164">
        <f t="shared" si="13"/>
        <v>73200</v>
      </c>
      <c r="CG23" s="164">
        <f t="shared" si="14"/>
        <v>62500</v>
      </c>
      <c r="CH23" s="164"/>
      <c r="CI23" s="164">
        <f t="shared" si="15"/>
        <v>62500</v>
      </c>
      <c r="CJ23" s="164">
        <f t="shared" si="16"/>
        <v>55700</v>
      </c>
      <c r="CK23" s="164"/>
      <c r="CL23" s="164">
        <f t="shared" si="17"/>
        <v>55700</v>
      </c>
      <c r="CM23" s="164">
        <f t="shared" si="18"/>
        <v>55700</v>
      </c>
      <c r="CN23" s="164"/>
      <c r="CO23" s="164">
        <f t="shared" si="19"/>
        <v>55700</v>
      </c>
      <c r="CP23" s="164">
        <f t="shared" si="20"/>
        <v>73200</v>
      </c>
      <c r="CQ23" s="164"/>
      <c r="CR23" s="164">
        <f t="shared" si="21"/>
        <v>73200</v>
      </c>
      <c r="CS23" s="164">
        <f t="shared" si="22"/>
        <v>62500</v>
      </c>
      <c r="CT23" s="164"/>
      <c r="CU23" s="164">
        <f t="shared" si="23"/>
        <v>62500</v>
      </c>
      <c r="CV23" s="164" t="str">
        <f t="shared" si="24"/>
        <v/>
      </c>
      <c r="CW23" s="164"/>
      <c r="CX23" s="164" t="str">
        <f t="shared" si="25"/>
        <v/>
      </c>
      <c r="CY23" s="164" t="str">
        <f t="shared" si="26"/>
        <v/>
      </c>
      <c r="CZ23" s="164"/>
      <c r="DA23" s="164" t="str">
        <f t="shared" si="27"/>
        <v/>
      </c>
      <c r="DB23" s="164" t="str">
        <f t="shared" si="28"/>
        <v/>
      </c>
      <c r="DC23" s="164"/>
      <c r="DD23" s="164" t="str">
        <f t="shared" si="29"/>
        <v/>
      </c>
      <c r="DE23" s="164" t="str">
        <f t="shared" si="30"/>
        <v/>
      </c>
      <c r="DF23" s="164"/>
      <c r="DG23" s="164" t="str">
        <f t="shared" si="31"/>
        <v/>
      </c>
      <c r="DH23" s="164" t="str">
        <f t="shared" si="32"/>
        <v/>
      </c>
      <c r="DI23" s="164"/>
      <c r="DJ23" s="164" t="str">
        <f t="shared" si="33"/>
        <v/>
      </c>
      <c r="DK23" s="164" t="str">
        <f t="shared" si="34"/>
        <v/>
      </c>
      <c r="DL23" s="164"/>
      <c r="DM23" s="164" t="str">
        <f t="shared" si="35"/>
        <v/>
      </c>
      <c r="DN23" s="164" t="str">
        <f t="shared" si="36"/>
        <v/>
      </c>
      <c r="DO23" s="164"/>
      <c r="DP23" s="164" t="str">
        <f t="shared" si="37"/>
        <v/>
      </c>
      <c r="DQ23" s="164" t="str">
        <f t="shared" si="38"/>
        <v/>
      </c>
      <c r="DR23" s="164"/>
      <c r="DS23" s="164" t="str">
        <f t="shared" si="39"/>
        <v/>
      </c>
      <c r="DT23" s="164" t="str">
        <f t="shared" si="40"/>
        <v/>
      </c>
      <c r="DU23" s="164"/>
      <c r="DV23" s="164" t="str">
        <f t="shared" si="41"/>
        <v/>
      </c>
      <c r="DW23" s="164" t="str">
        <f t="shared" si="42"/>
        <v/>
      </c>
      <c r="DX23" s="164"/>
      <c r="DY23" s="164" t="str">
        <f t="shared" si="43"/>
        <v/>
      </c>
      <c r="DZ23" s="164" t="str">
        <f t="shared" si="44"/>
        <v/>
      </c>
      <c r="EA23" s="164"/>
      <c r="EB23" s="164" t="str">
        <f t="shared" si="45"/>
        <v/>
      </c>
      <c r="EC23" s="164" t="str">
        <f t="shared" si="46"/>
        <v/>
      </c>
      <c r="ED23" s="164"/>
      <c r="EE23" s="164" t="str">
        <f t="shared" si="47"/>
        <v/>
      </c>
      <c r="EF23" s="164" t="str">
        <f t="shared" si="48"/>
        <v/>
      </c>
      <c r="EG23" s="164"/>
      <c r="EH23" s="164" t="str">
        <f t="shared" si="49"/>
        <v/>
      </c>
      <c r="EI23" s="164">
        <f t="shared" si="50"/>
        <v>0</v>
      </c>
      <c r="EJ23" s="164"/>
      <c r="EK23" s="164">
        <f t="shared" si="51"/>
        <v>0</v>
      </c>
      <c r="EL23" s="164">
        <f t="shared" si="52"/>
        <v>0</v>
      </c>
      <c r="EM23" s="164"/>
      <c r="EN23" s="164">
        <f t="shared" si="53"/>
        <v>0</v>
      </c>
      <c r="EO23" s="164">
        <f t="shared" si="54"/>
        <v>0</v>
      </c>
      <c r="EP23" s="164"/>
      <c r="EQ23" s="164">
        <f t="shared" si="55"/>
        <v>0</v>
      </c>
      <c r="ER23" s="164">
        <f t="shared" si="56"/>
        <v>0</v>
      </c>
      <c r="ES23" s="164"/>
      <c r="ET23" s="164">
        <f t="shared" si="57"/>
        <v>0</v>
      </c>
      <c r="EU23" s="164">
        <f t="shared" si="58"/>
        <v>0</v>
      </c>
      <c r="EV23" s="164"/>
      <c r="EW23" s="164">
        <f t="shared" si="59"/>
        <v>0</v>
      </c>
      <c r="EX23" s="164">
        <f t="shared" si="60"/>
        <v>0</v>
      </c>
      <c r="EY23" s="164"/>
      <c r="EZ23" s="164">
        <f t="shared" si="61"/>
        <v>0</v>
      </c>
      <c r="FA23" s="164">
        <f t="shared" si="62"/>
        <v>0</v>
      </c>
      <c r="FB23" s="164"/>
      <c r="FC23" s="164">
        <f t="shared" si="63"/>
        <v>0</v>
      </c>
      <c r="FD23" s="164">
        <f t="shared" si="64"/>
        <v>0</v>
      </c>
      <c r="FE23" s="164"/>
      <c r="FF23" s="164">
        <f t="shared" si="65"/>
        <v>0</v>
      </c>
      <c r="FG23" s="164">
        <f t="shared" si="66"/>
        <v>0</v>
      </c>
      <c r="FH23" s="164"/>
      <c r="FI23" s="164">
        <f t="shared" si="67"/>
        <v>0</v>
      </c>
      <c r="FJ23" s="164">
        <f t="shared" si="68"/>
        <v>0</v>
      </c>
      <c r="FK23" s="164"/>
      <c r="FL23" s="164">
        <f t="shared" si="69"/>
        <v>0</v>
      </c>
      <c r="FM23" s="164">
        <f t="shared" si="70"/>
        <v>0</v>
      </c>
      <c r="FN23" s="164"/>
      <c r="FO23" s="164">
        <f t="shared" si="71"/>
        <v>0</v>
      </c>
      <c r="FP23" s="164">
        <f t="shared" si="72"/>
        <v>0</v>
      </c>
      <c r="FQ23" s="164"/>
      <c r="FR23" s="164">
        <f t="shared" si="73"/>
        <v>0</v>
      </c>
      <c r="FS23" s="164">
        <f t="shared" si="74"/>
        <v>0</v>
      </c>
      <c r="FT23" s="164"/>
      <c r="FU23" s="164">
        <f t="shared" si="75"/>
        <v>0</v>
      </c>
      <c r="FV23" s="164">
        <f t="shared" si="76"/>
        <v>0</v>
      </c>
      <c r="FW23" s="164"/>
      <c r="FX23" s="164">
        <f t="shared" si="77"/>
        <v>0</v>
      </c>
      <c r="FY23" s="42"/>
      <c r="FZ23" s="42"/>
      <c r="GA23" s="42"/>
      <c r="GB23" s="42"/>
      <c r="GC23" s="1">
        <f t="shared" si="78"/>
        <v>87700</v>
      </c>
      <c r="GE23" s="1">
        <f t="shared" si="79"/>
        <v>87700</v>
      </c>
      <c r="GG23" s="1">
        <v>62500</v>
      </c>
      <c r="GH23" s="88">
        <v>73200</v>
      </c>
      <c r="GI23" s="1">
        <v>55700</v>
      </c>
      <c r="GJ23" s="1">
        <v>87700</v>
      </c>
      <c r="GK23" s="31">
        <v>29300</v>
      </c>
      <c r="GL23" s="31">
        <v>29600</v>
      </c>
      <c r="GM23" s="14">
        <v>30200</v>
      </c>
      <c r="GN23" s="14">
        <v>31700</v>
      </c>
      <c r="GO23" s="14">
        <v>34300</v>
      </c>
      <c r="GP23" s="16">
        <v>35400</v>
      </c>
      <c r="GQ23" s="17">
        <v>37200</v>
      </c>
      <c r="GR23" s="18">
        <v>43500</v>
      </c>
      <c r="GS23" s="18">
        <v>47500</v>
      </c>
      <c r="GT23" s="14">
        <v>92700</v>
      </c>
      <c r="GU23" s="14">
        <v>100200</v>
      </c>
      <c r="GV23" s="15">
        <v>111200</v>
      </c>
      <c r="GW23" s="15">
        <v>117200</v>
      </c>
      <c r="GX23" s="15">
        <v>124300</v>
      </c>
      <c r="GY23" s="26">
        <v>131800</v>
      </c>
      <c r="GZ23" s="26">
        <v>147000</v>
      </c>
      <c r="HA23" s="19">
        <v>203500</v>
      </c>
      <c r="HB23" s="15"/>
      <c r="HC23" s="15"/>
      <c r="HD23" s="27"/>
      <c r="HF23" s="50" t="str">
        <f t="shared" si="101"/>
        <v/>
      </c>
      <c r="HG23" s="50" t="str">
        <f t="shared" si="102"/>
        <v/>
      </c>
      <c r="HH23" s="50" t="str">
        <f t="shared" si="103"/>
        <v/>
      </c>
    </row>
    <row r="24" spans="1:216" ht="23.25" customHeight="1" thickTop="1" thickBot="1">
      <c r="A24" s="142">
        <v>16</v>
      </c>
      <c r="B24" s="114"/>
      <c r="C24" s="114"/>
      <c r="D24" s="114"/>
      <c r="E24" s="90"/>
      <c r="F24" s="90"/>
      <c r="G24" s="91"/>
      <c r="H24" s="98" t="str">
        <f t="shared" si="81"/>
        <v/>
      </c>
      <c r="I24" s="155"/>
      <c r="J24" s="156"/>
      <c r="K24" s="156"/>
      <c r="L24" s="157"/>
      <c r="M24" s="100" t="str">
        <f t="shared" si="82"/>
        <v/>
      </c>
      <c r="N24" s="100" t="str">
        <f t="shared" si="83"/>
        <v/>
      </c>
      <c r="O24" s="102" t="str">
        <f t="shared" si="84"/>
        <v/>
      </c>
      <c r="P24" s="103" t="str">
        <f t="shared" si="85"/>
        <v/>
      </c>
      <c r="Q24" s="100" t="str">
        <f t="shared" si="86"/>
        <v/>
      </c>
      <c r="R24" s="104" t="str">
        <f t="shared" si="87"/>
        <v/>
      </c>
      <c r="S24" s="100" t="str">
        <f t="shared" si="88"/>
        <v/>
      </c>
      <c r="T24" s="162"/>
      <c r="U24" s="162"/>
      <c r="V24" s="162"/>
      <c r="W24" s="162"/>
      <c r="X24" s="105" t="str">
        <f t="shared" si="89"/>
        <v/>
      </c>
      <c r="Y24" s="106" t="str">
        <f t="shared" si="90"/>
        <v/>
      </c>
      <c r="Z24" s="156"/>
      <c r="AA24" s="156"/>
      <c r="AB24" s="156"/>
      <c r="AC24" s="156"/>
      <c r="AD24" s="156"/>
      <c r="AE24" s="156"/>
      <c r="AF24" s="106" t="str">
        <f t="shared" si="91"/>
        <v/>
      </c>
      <c r="AG24" s="107" t="str">
        <f t="shared" si="92"/>
        <v/>
      </c>
      <c r="AH24" s="108" t="str">
        <f t="shared" si="93"/>
        <v/>
      </c>
      <c r="AI24" s="108" t="str">
        <f t="shared" si="106"/>
        <v/>
      </c>
      <c r="AJ24" s="108" t="str">
        <f t="shared" si="10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Z24" s="1" t="s">
        <v>254</v>
      </c>
      <c r="BA24" s="50">
        <v>8900</v>
      </c>
      <c r="BB24" s="50">
        <v>23</v>
      </c>
      <c r="BC24" s="50" t="s">
        <v>81</v>
      </c>
      <c r="BD24" s="1">
        <f t="shared" si="96"/>
        <v>0</v>
      </c>
      <c r="BE24" s="1" t="str">
        <f t="shared" si="97"/>
        <v/>
      </c>
      <c r="BF24" s="164"/>
      <c r="BG24" s="164"/>
      <c r="BH24" s="164"/>
      <c r="BI24" s="164"/>
      <c r="BJ24" s="164"/>
      <c r="BK24" s="171" t="str">
        <f>DF8</f>
        <v/>
      </c>
      <c r="BL24" s="164">
        <f t="shared" si="0"/>
        <v>90300</v>
      </c>
      <c r="BM24" s="164"/>
      <c r="BN24" s="164">
        <f t="shared" si="1"/>
        <v>90300</v>
      </c>
      <c r="BO24" s="164">
        <f t="shared" si="2"/>
        <v>75400</v>
      </c>
      <c r="BP24" s="164"/>
      <c r="BQ24" s="164">
        <f t="shared" si="3"/>
        <v>75400</v>
      </c>
      <c r="BR24" s="164">
        <f t="shared" si="4"/>
        <v>57400</v>
      </c>
      <c r="BS24" s="164"/>
      <c r="BT24" s="164">
        <f t="shared" si="5"/>
        <v>57400</v>
      </c>
      <c r="BU24" s="164">
        <f t="shared" si="6"/>
        <v>57400</v>
      </c>
      <c r="BV24" s="164"/>
      <c r="BW24" s="164">
        <f t="shared" si="7"/>
        <v>57400</v>
      </c>
      <c r="BX24" s="164">
        <f t="shared" si="8"/>
        <v>57400</v>
      </c>
      <c r="BY24" s="164"/>
      <c r="BZ24" s="164">
        <f t="shared" si="9"/>
        <v>57400</v>
      </c>
      <c r="CA24" s="164">
        <f t="shared" si="10"/>
        <v>57400</v>
      </c>
      <c r="CB24" s="164"/>
      <c r="CC24" s="164">
        <f t="shared" si="11"/>
        <v>57400</v>
      </c>
      <c r="CD24" s="164">
        <f t="shared" si="12"/>
        <v>75400</v>
      </c>
      <c r="CE24" s="164"/>
      <c r="CF24" s="164">
        <f t="shared" si="13"/>
        <v>75400</v>
      </c>
      <c r="CG24" s="164">
        <f t="shared" si="14"/>
        <v>64400</v>
      </c>
      <c r="CH24" s="164"/>
      <c r="CI24" s="164">
        <f t="shared" si="15"/>
        <v>64400</v>
      </c>
      <c r="CJ24" s="164">
        <f t="shared" si="16"/>
        <v>57400</v>
      </c>
      <c r="CK24" s="164"/>
      <c r="CL24" s="164">
        <f t="shared" si="17"/>
        <v>57400</v>
      </c>
      <c r="CM24" s="164">
        <f t="shared" si="18"/>
        <v>57400</v>
      </c>
      <c r="CN24" s="164"/>
      <c r="CO24" s="164">
        <f t="shared" si="19"/>
        <v>57400</v>
      </c>
      <c r="CP24" s="164">
        <f t="shared" si="20"/>
        <v>75400</v>
      </c>
      <c r="CQ24" s="164"/>
      <c r="CR24" s="164">
        <f t="shared" si="21"/>
        <v>75400</v>
      </c>
      <c r="CS24" s="164">
        <f t="shared" si="22"/>
        <v>64400</v>
      </c>
      <c r="CT24" s="164"/>
      <c r="CU24" s="164">
        <f t="shared" si="23"/>
        <v>64400</v>
      </c>
      <c r="CV24" s="164" t="str">
        <f t="shared" si="24"/>
        <v/>
      </c>
      <c r="CW24" s="164"/>
      <c r="CX24" s="164" t="str">
        <f t="shared" si="25"/>
        <v/>
      </c>
      <c r="CY24" s="164" t="str">
        <f t="shared" si="26"/>
        <v/>
      </c>
      <c r="CZ24" s="164"/>
      <c r="DA24" s="164" t="str">
        <f t="shared" si="27"/>
        <v/>
      </c>
      <c r="DB24" s="164" t="str">
        <f t="shared" si="28"/>
        <v/>
      </c>
      <c r="DC24" s="164"/>
      <c r="DD24" s="164" t="str">
        <f t="shared" si="29"/>
        <v/>
      </c>
      <c r="DE24" s="164" t="str">
        <f t="shared" si="30"/>
        <v/>
      </c>
      <c r="DF24" s="164"/>
      <c r="DG24" s="164" t="str">
        <f t="shared" si="31"/>
        <v/>
      </c>
      <c r="DH24" s="164" t="str">
        <f t="shared" si="32"/>
        <v/>
      </c>
      <c r="DI24" s="164"/>
      <c r="DJ24" s="164" t="str">
        <f t="shared" si="33"/>
        <v/>
      </c>
      <c r="DK24" s="164" t="str">
        <f t="shared" si="34"/>
        <v/>
      </c>
      <c r="DL24" s="164"/>
      <c r="DM24" s="164" t="str">
        <f t="shared" si="35"/>
        <v/>
      </c>
      <c r="DN24" s="164" t="str">
        <f t="shared" si="36"/>
        <v/>
      </c>
      <c r="DO24" s="164"/>
      <c r="DP24" s="164" t="str">
        <f t="shared" si="37"/>
        <v/>
      </c>
      <c r="DQ24" s="164" t="str">
        <f t="shared" si="38"/>
        <v/>
      </c>
      <c r="DR24" s="164"/>
      <c r="DS24" s="164" t="str">
        <f t="shared" si="39"/>
        <v/>
      </c>
      <c r="DT24" s="164" t="str">
        <f t="shared" si="40"/>
        <v/>
      </c>
      <c r="DU24" s="164"/>
      <c r="DV24" s="164" t="str">
        <f t="shared" si="41"/>
        <v/>
      </c>
      <c r="DW24" s="164" t="str">
        <f t="shared" si="42"/>
        <v/>
      </c>
      <c r="DX24" s="164"/>
      <c r="DY24" s="164" t="str">
        <f t="shared" si="43"/>
        <v/>
      </c>
      <c r="DZ24" s="164" t="str">
        <f t="shared" si="44"/>
        <v/>
      </c>
      <c r="EA24" s="164"/>
      <c r="EB24" s="164" t="str">
        <f t="shared" si="45"/>
        <v/>
      </c>
      <c r="EC24" s="164" t="str">
        <f t="shared" si="46"/>
        <v/>
      </c>
      <c r="ED24" s="164"/>
      <c r="EE24" s="164" t="str">
        <f t="shared" si="47"/>
        <v/>
      </c>
      <c r="EF24" s="164" t="str">
        <f t="shared" si="48"/>
        <v/>
      </c>
      <c r="EG24" s="164"/>
      <c r="EH24" s="164" t="str">
        <f t="shared" si="49"/>
        <v/>
      </c>
      <c r="EI24" s="164">
        <f t="shared" si="50"/>
        <v>0</v>
      </c>
      <c r="EJ24" s="164"/>
      <c r="EK24" s="164">
        <f t="shared" si="51"/>
        <v>0</v>
      </c>
      <c r="EL24" s="164">
        <f t="shared" si="52"/>
        <v>0</v>
      </c>
      <c r="EM24" s="164"/>
      <c r="EN24" s="164">
        <f t="shared" si="53"/>
        <v>0</v>
      </c>
      <c r="EO24" s="164">
        <f t="shared" si="54"/>
        <v>0</v>
      </c>
      <c r="EP24" s="164"/>
      <c r="EQ24" s="164">
        <f t="shared" si="55"/>
        <v>0</v>
      </c>
      <c r="ER24" s="164">
        <f t="shared" si="56"/>
        <v>0</v>
      </c>
      <c r="ES24" s="164"/>
      <c r="ET24" s="164">
        <f t="shared" si="57"/>
        <v>0</v>
      </c>
      <c r="EU24" s="164">
        <f t="shared" si="58"/>
        <v>0</v>
      </c>
      <c r="EV24" s="164"/>
      <c r="EW24" s="164">
        <f t="shared" si="59"/>
        <v>0</v>
      </c>
      <c r="EX24" s="164">
        <f t="shared" si="60"/>
        <v>0</v>
      </c>
      <c r="EY24" s="164"/>
      <c r="EZ24" s="164">
        <f t="shared" si="61"/>
        <v>0</v>
      </c>
      <c r="FA24" s="164">
        <f t="shared" si="62"/>
        <v>0</v>
      </c>
      <c r="FB24" s="164"/>
      <c r="FC24" s="164">
        <f t="shared" si="63"/>
        <v>0</v>
      </c>
      <c r="FD24" s="164">
        <f t="shared" si="64"/>
        <v>0</v>
      </c>
      <c r="FE24" s="164"/>
      <c r="FF24" s="164">
        <f t="shared" si="65"/>
        <v>0</v>
      </c>
      <c r="FG24" s="164">
        <f t="shared" si="66"/>
        <v>0</v>
      </c>
      <c r="FH24" s="164"/>
      <c r="FI24" s="164">
        <f t="shared" si="67"/>
        <v>0</v>
      </c>
      <c r="FJ24" s="164">
        <f t="shared" si="68"/>
        <v>0</v>
      </c>
      <c r="FK24" s="164"/>
      <c r="FL24" s="164">
        <f t="shared" si="69"/>
        <v>0</v>
      </c>
      <c r="FM24" s="164">
        <f t="shared" si="70"/>
        <v>0</v>
      </c>
      <c r="FN24" s="164"/>
      <c r="FO24" s="164">
        <f t="shared" si="71"/>
        <v>0</v>
      </c>
      <c r="FP24" s="164">
        <f t="shared" si="72"/>
        <v>0</v>
      </c>
      <c r="FQ24" s="164"/>
      <c r="FR24" s="164">
        <f t="shared" si="73"/>
        <v>0</v>
      </c>
      <c r="FS24" s="164">
        <f t="shared" si="74"/>
        <v>0</v>
      </c>
      <c r="FT24" s="164"/>
      <c r="FU24" s="164">
        <f t="shared" si="75"/>
        <v>0</v>
      </c>
      <c r="FV24" s="164">
        <f t="shared" si="76"/>
        <v>0</v>
      </c>
      <c r="FW24" s="164"/>
      <c r="FX24" s="164">
        <f t="shared" si="77"/>
        <v>0</v>
      </c>
      <c r="FY24" s="42"/>
      <c r="FZ24" s="42"/>
      <c r="GA24" s="42"/>
      <c r="GB24" s="42"/>
      <c r="GC24" s="1">
        <f t="shared" si="78"/>
        <v>90300</v>
      </c>
      <c r="GE24" s="1">
        <f t="shared" si="79"/>
        <v>90300</v>
      </c>
      <c r="GG24" s="1">
        <v>64400</v>
      </c>
      <c r="GH24" s="88">
        <v>75400</v>
      </c>
      <c r="GI24" s="1">
        <v>57400</v>
      </c>
      <c r="GJ24" s="1">
        <v>90300</v>
      </c>
      <c r="GK24" s="31">
        <v>30200</v>
      </c>
      <c r="GL24" s="31">
        <v>30500</v>
      </c>
      <c r="GM24" s="14">
        <v>31100</v>
      </c>
      <c r="GN24" s="14">
        <v>32700</v>
      </c>
      <c r="GO24" s="14">
        <v>35300</v>
      </c>
      <c r="GP24" s="16">
        <v>36500</v>
      </c>
      <c r="GQ24" s="17">
        <v>38300</v>
      </c>
      <c r="GR24" s="18">
        <v>44800</v>
      </c>
      <c r="GS24" s="18">
        <v>48900</v>
      </c>
      <c r="GT24" s="14">
        <v>95500</v>
      </c>
      <c r="GU24" s="14">
        <v>103200</v>
      </c>
      <c r="GV24" s="15">
        <v>114500</v>
      </c>
      <c r="GW24" s="15">
        <v>120700</v>
      </c>
      <c r="GX24" s="15">
        <v>128000</v>
      </c>
      <c r="GY24" s="15">
        <v>135800</v>
      </c>
      <c r="GZ24" s="15">
        <v>151400</v>
      </c>
      <c r="HA24" s="19"/>
      <c r="HB24" s="27"/>
      <c r="HC24" s="27"/>
      <c r="HD24" s="27"/>
      <c r="HF24" s="50" t="str">
        <f t="shared" si="101"/>
        <v/>
      </c>
      <c r="HG24" s="50" t="str">
        <f t="shared" si="102"/>
        <v/>
      </c>
      <c r="HH24" s="50" t="str">
        <f t="shared" si="103"/>
        <v/>
      </c>
    </row>
    <row r="25" spans="1:216" ht="23.25" customHeight="1" thickTop="1" thickBot="1">
      <c r="A25" s="142">
        <v>17</v>
      </c>
      <c r="B25" s="114"/>
      <c r="C25" s="114"/>
      <c r="D25" s="114"/>
      <c r="E25" s="90"/>
      <c r="F25" s="90"/>
      <c r="G25" s="91"/>
      <c r="H25" s="98" t="str">
        <f t="shared" si="81"/>
        <v/>
      </c>
      <c r="I25" s="155"/>
      <c r="J25" s="156"/>
      <c r="K25" s="156"/>
      <c r="L25" s="157"/>
      <c r="M25" s="100" t="str">
        <f t="shared" si="82"/>
        <v/>
      </c>
      <c r="N25" s="100" t="str">
        <f t="shared" si="83"/>
        <v/>
      </c>
      <c r="O25" s="102" t="str">
        <f t="shared" si="84"/>
        <v/>
      </c>
      <c r="P25" s="103" t="str">
        <f t="shared" si="85"/>
        <v/>
      </c>
      <c r="Q25" s="100" t="str">
        <f t="shared" si="86"/>
        <v/>
      </c>
      <c r="R25" s="104" t="str">
        <f t="shared" si="87"/>
        <v/>
      </c>
      <c r="S25" s="100" t="str">
        <f t="shared" si="88"/>
        <v/>
      </c>
      <c r="T25" s="162"/>
      <c r="U25" s="162"/>
      <c r="V25" s="162"/>
      <c r="W25" s="162"/>
      <c r="X25" s="105" t="str">
        <f t="shared" si="89"/>
        <v/>
      </c>
      <c r="Y25" s="106" t="str">
        <f t="shared" si="90"/>
        <v/>
      </c>
      <c r="Z25" s="156"/>
      <c r="AA25" s="156"/>
      <c r="AB25" s="156"/>
      <c r="AC25" s="156"/>
      <c r="AD25" s="156"/>
      <c r="AE25" s="156"/>
      <c r="AF25" s="106" t="str">
        <f t="shared" si="91"/>
        <v/>
      </c>
      <c r="AG25" s="107" t="str">
        <f t="shared" si="92"/>
        <v/>
      </c>
      <c r="AH25" s="108" t="str">
        <f t="shared" si="93"/>
        <v/>
      </c>
      <c r="AI25" s="108" t="str">
        <f t="shared" si="106"/>
        <v/>
      </c>
      <c r="AJ25" s="108" t="str">
        <f t="shared" si="10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Z25" s="1" t="s">
        <v>53</v>
      </c>
      <c r="BA25" s="50">
        <v>9500</v>
      </c>
      <c r="BB25" s="50" t="s">
        <v>63</v>
      </c>
      <c r="BC25" s="50" t="s">
        <v>82</v>
      </c>
      <c r="BD25" s="1">
        <f t="shared" si="96"/>
        <v>0</v>
      </c>
      <c r="BE25" s="1" t="str">
        <f t="shared" si="97"/>
        <v/>
      </c>
      <c r="BF25" s="164"/>
      <c r="BG25" s="164"/>
      <c r="BH25" s="164"/>
      <c r="BI25" s="164"/>
      <c r="BJ25" s="164"/>
      <c r="BK25" s="171" t="str">
        <f>DI8</f>
        <v/>
      </c>
      <c r="BL25" s="164">
        <f t="shared" si="0"/>
        <v>93000</v>
      </c>
      <c r="BM25" s="164"/>
      <c r="BN25" s="164">
        <f t="shared" si="1"/>
        <v>93000</v>
      </c>
      <c r="BO25" s="164">
        <f t="shared" si="2"/>
        <v>77700</v>
      </c>
      <c r="BP25" s="164"/>
      <c r="BQ25" s="164">
        <f t="shared" si="3"/>
        <v>77700</v>
      </c>
      <c r="BR25" s="164">
        <f t="shared" si="4"/>
        <v>59100</v>
      </c>
      <c r="BS25" s="164"/>
      <c r="BT25" s="164">
        <f t="shared" si="5"/>
        <v>59100</v>
      </c>
      <c r="BU25" s="164">
        <f t="shared" si="6"/>
        <v>59100</v>
      </c>
      <c r="BV25" s="164"/>
      <c r="BW25" s="164">
        <f t="shared" si="7"/>
        <v>59100</v>
      </c>
      <c r="BX25" s="164">
        <f t="shared" si="8"/>
        <v>59100</v>
      </c>
      <c r="BY25" s="164"/>
      <c r="BZ25" s="164">
        <f t="shared" si="9"/>
        <v>59100</v>
      </c>
      <c r="CA25" s="164">
        <f t="shared" si="10"/>
        <v>59100</v>
      </c>
      <c r="CB25" s="164"/>
      <c r="CC25" s="164">
        <f t="shared" si="11"/>
        <v>59100</v>
      </c>
      <c r="CD25" s="164">
        <f t="shared" si="12"/>
        <v>77700</v>
      </c>
      <c r="CE25" s="164"/>
      <c r="CF25" s="164">
        <f t="shared" si="13"/>
        <v>77700</v>
      </c>
      <c r="CG25" s="164">
        <f t="shared" si="14"/>
        <v>66300</v>
      </c>
      <c r="CH25" s="164"/>
      <c r="CI25" s="164">
        <f t="shared" si="15"/>
        <v>66300</v>
      </c>
      <c r="CJ25" s="164">
        <f t="shared" si="16"/>
        <v>59100</v>
      </c>
      <c r="CK25" s="164"/>
      <c r="CL25" s="164">
        <f t="shared" si="17"/>
        <v>59100</v>
      </c>
      <c r="CM25" s="164">
        <f t="shared" si="18"/>
        <v>59100</v>
      </c>
      <c r="CN25" s="164"/>
      <c r="CO25" s="164">
        <f t="shared" si="19"/>
        <v>59100</v>
      </c>
      <c r="CP25" s="164">
        <f t="shared" si="20"/>
        <v>77700</v>
      </c>
      <c r="CQ25" s="164"/>
      <c r="CR25" s="164">
        <f t="shared" si="21"/>
        <v>77700</v>
      </c>
      <c r="CS25" s="164">
        <f t="shared" si="22"/>
        <v>66300</v>
      </c>
      <c r="CT25" s="164"/>
      <c r="CU25" s="164">
        <f t="shared" si="23"/>
        <v>66300</v>
      </c>
      <c r="CV25" s="164" t="str">
        <f t="shared" si="24"/>
        <v/>
      </c>
      <c r="CW25" s="164"/>
      <c r="CX25" s="164" t="str">
        <f t="shared" si="25"/>
        <v/>
      </c>
      <c r="CY25" s="164" t="str">
        <f t="shared" si="26"/>
        <v/>
      </c>
      <c r="CZ25" s="164"/>
      <c r="DA25" s="164" t="str">
        <f t="shared" si="27"/>
        <v/>
      </c>
      <c r="DB25" s="164" t="str">
        <f t="shared" si="28"/>
        <v/>
      </c>
      <c r="DC25" s="164"/>
      <c r="DD25" s="164" t="str">
        <f t="shared" si="29"/>
        <v/>
      </c>
      <c r="DE25" s="164" t="str">
        <f t="shared" si="30"/>
        <v/>
      </c>
      <c r="DF25" s="164"/>
      <c r="DG25" s="164" t="str">
        <f t="shared" si="31"/>
        <v/>
      </c>
      <c r="DH25" s="164" t="str">
        <f t="shared" si="32"/>
        <v/>
      </c>
      <c r="DI25" s="164"/>
      <c r="DJ25" s="164" t="str">
        <f t="shared" si="33"/>
        <v/>
      </c>
      <c r="DK25" s="164" t="str">
        <f t="shared" si="34"/>
        <v/>
      </c>
      <c r="DL25" s="164"/>
      <c r="DM25" s="164" t="str">
        <f t="shared" si="35"/>
        <v/>
      </c>
      <c r="DN25" s="164" t="str">
        <f t="shared" si="36"/>
        <v/>
      </c>
      <c r="DO25" s="164"/>
      <c r="DP25" s="164" t="str">
        <f t="shared" si="37"/>
        <v/>
      </c>
      <c r="DQ25" s="164" t="str">
        <f t="shared" si="38"/>
        <v/>
      </c>
      <c r="DR25" s="164"/>
      <c r="DS25" s="164" t="str">
        <f t="shared" si="39"/>
        <v/>
      </c>
      <c r="DT25" s="164" t="str">
        <f t="shared" si="40"/>
        <v/>
      </c>
      <c r="DU25" s="164"/>
      <c r="DV25" s="164" t="str">
        <f t="shared" si="41"/>
        <v/>
      </c>
      <c r="DW25" s="164" t="str">
        <f t="shared" si="42"/>
        <v/>
      </c>
      <c r="DX25" s="164"/>
      <c r="DY25" s="164" t="str">
        <f t="shared" si="43"/>
        <v/>
      </c>
      <c r="DZ25" s="164" t="str">
        <f t="shared" si="44"/>
        <v/>
      </c>
      <c r="EA25" s="164"/>
      <c r="EB25" s="164" t="str">
        <f t="shared" si="45"/>
        <v/>
      </c>
      <c r="EC25" s="164" t="str">
        <f t="shared" si="46"/>
        <v/>
      </c>
      <c r="ED25" s="164"/>
      <c r="EE25" s="164" t="str">
        <f t="shared" si="47"/>
        <v/>
      </c>
      <c r="EF25" s="164" t="str">
        <f t="shared" si="48"/>
        <v/>
      </c>
      <c r="EG25" s="164"/>
      <c r="EH25" s="164" t="str">
        <f t="shared" si="49"/>
        <v/>
      </c>
      <c r="EI25" s="164">
        <f t="shared" si="50"/>
        <v>0</v>
      </c>
      <c r="EJ25" s="164"/>
      <c r="EK25" s="164">
        <f t="shared" si="51"/>
        <v>0</v>
      </c>
      <c r="EL25" s="164">
        <f t="shared" si="52"/>
        <v>0</v>
      </c>
      <c r="EM25" s="164"/>
      <c r="EN25" s="164">
        <f t="shared" si="53"/>
        <v>0</v>
      </c>
      <c r="EO25" s="164">
        <f t="shared" si="54"/>
        <v>0</v>
      </c>
      <c r="EP25" s="164"/>
      <c r="EQ25" s="164">
        <f t="shared" si="55"/>
        <v>0</v>
      </c>
      <c r="ER25" s="164">
        <f t="shared" si="56"/>
        <v>0</v>
      </c>
      <c r="ES25" s="164"/>
      <c r="ET25" s="164">
        <f t="shared" si="57"/>
        <v>0</v>
      </c>
      <c r="EU25" s="164">
        <f t="shared" si="58"/>
        <v>0</v>
      </c>
      <c r="EV25" s="164"/>
      <c r="EW25" s="164">
        <f t="shared" si="59"/>
        <v>0</v>
      </c>
      <c r="EX25" s="164">
        <f t="shared" si="60"/>
        <v>0</v>
      </c>
      <c r="EY25" s="164"/>
      <c r="EZ25" s="164">
        <f t="shared" si="61"/>
        <v>0</v>
      </c>
      <c r="FA25" s="164">
        <f t="shared" si="62"/>
        <v>0</v>
      </c>
      <c r="FB25" s="164"/>
      <c r="FC25" s="164">
        <f t="shared" si="63"/>
        <v>0</v>
      </c>
      <c r="FD25" s="164">
        <f t="shared" si="64"/>
        <v>0</v>
      </c>
      <c r="FE25" s="164"/>
      <c r="FF25" s="164">
        <f t="shared" si="65"/>
        <v>0</v>
      </c>
      <c r="FG25" s="164">
        <f t="shared" si="66"/>
        <v>0</v>
      </c>
      <c r="FH25" s="164"/>
      <c r="FI25" s="164">
        <f t="shared" si="67"/>
        <v>0</v>
      </c>
      <c r="FJ25" s="164">
        <f t="shared" si="68"/>
        <v>0</v>
      </c>
      <c r="FK25" s="164"/>
      <c r="FL25" s="164">
        <f t="shared" si="69"/>
        <v>0</v>
      </c>
      <c r="FM25" s="164">
        <f t="shared" si="70"/>
        <v>0</v>
      </c>
      <c r="FN25" s="164"/>
      <c r="FO25" s="164">
        <f t="shared" si="71"/>
        <v>0</v>
      </c>
      <c r="FP25" s="164">
        <f t="shared" si="72"/>
        <v>0</v>
      </c>
      <c r="FQ25" s="164"/>
      <c r="FR25" s="164">
        <f t="shared" si="73"/>
        <v>0</v>
      </c>
      <c r="FS25" s="164">
        <f t="shared" si="74"/>
        <v>0</v>
      </c>
      <c r="FT25" s="164"/>
      <c r="FU25" s="164">
        <f t="shared" si="75"/>
        <v>0</v>
      </c>
      <c r="FV25" s="164">
        <f t="shared" si="76"/>
        <v>0</v>
      </c>
      <c r="FW25" s="164"/>
      <c r="FX25" s="164">
        <f t="shared" si="77"/>
        <v>0</v>
      </c>
      <c r="FY25" s="42"/>
      <c r="FZ25" s="42"/>
      <c r="GA25" s="42"/>
      <c r="GB25" s="42"/>
      <c r="GC25" s="1">
        <f t="shared" si="78"/>
        <v>93000</v>
      </c>
      <c r="GE25" s="1">
        <f t="shared" si="79"/>
        <v>93000</v>
      </c>
      <c r="GG25" s="1">
        <v>66300</v>
      </c>
      <c r="GH25" s="88">
        <v>77700</v>
      </c>
      <c r="GI25" s="1">
        <v>59100</v>
      </c>
      <c r="GJ25" s="1">
        <v>93000</v>
      </c>
      <c r="GK25" s="34">
        <v>31100</v>
      </c>
      <c r="GL25" s="34">
        <v>31400</v>
      </c>
      <c r="GM25" s="14">
        <v>32000</v>
      </c>
      <c r="GN25" s="14">
        <v>33700</v>
      </c>
      <c r="GO25" s="14">
        <v>36400</v>
      </c>
      <c r="GP25" s="16">
        <v>37600</v>
      </c>
      <c r="GQ25" s="17">
        <v>39400</v>
      </c>
      <c r="GR25" s="18">
        <v>46100</v>
      </c>
      <c r="GS25" s="18">
        <v>50400</v>
      </c>
      <c r="GT25" s="14">
        <v>98400</v>
      </c>
      <c r="GU25" s="14">
        <v>106300</v>
      </c>
      <c r="GV25" s="15">
        <v>117900</v>
      </c>
      <c r="GW25" s="15">
        <v>124300</v>
      </c>
      <c r="GX25" s="15">
        <v>131800</v>
      </c>
      <c r="GY25" s="26">
        <v>139900</v>
      </c>
      <c r="GZ25" s="26">
        <v>155900</v>
      </c>
      <c r="HA25" s="15"/>
      <c r="HB25" s="27"/>
      <c r="HC25" s="27"/>
      <c r="HD25" s="27"/>
      <c r="HF25" s="50" t="str">
        <f t="shared" si="101"/>
        <v/>
      </c>
      <c r="HG25" s="50" t="str">
        <f t="shared" si="102"/>
        <v/>
      </c>
      <c r="HH25" s="50" t="str">
        <f t="shared" si="103"/>
        <v/>
      </c>
    </row>
    <row r="26" spans="1:216" ht="23.25" customHeight="1" thickTop="1" thickBot="1">
      <c r="A26" s="142">
        <v>18</v>
      </c>
      <c r="B26" s="114"/>
      <c r="C26" s="114"/>
      <c r="D26" s="114"/>
      <c r="E26" s="90"/>
      <c r="F26" s="90"/>
      <c r="G26" s="91"/>
      <c r="H26" s="98" t="str">
        <f t="shared" si="81"/>
        <v/>
      </c>
      <c r="I26" s="155"/>
      <c r="J26" s="156"/>
      <c r="K26" s="156"/>
      <c r="L26" s="157"/>
      <c r="M26" s="100" t="str">
        <f t="shared" si="82"/>
        <v/>
      </c>
      <c r="N26" s="100" t="str">
        <f t="shared" si="83"/>
        <v/>
      </c>
      <c r="O26" s="102" t="str">
        <f t="shared" si="84"/>
        <v/>
      </c>
      <c r="P26" s="103" t="str">
        <f t="shared" si="85"/>
        <v/>
      </c>
      <c r="Q26" s="100" t="str">
        <f t="shared" si="86"/>
        <v/>
      </c>
      <c r="R26" s="104" t="str">
        <f t="shared" si="87"/>
        <v/>
      </c>
      <c r="S26" s="100" t="str">
        <f t="shared" si="88"/>
        <v/>
      </c>
      <c r="T26" s="162"/>
      <c r="U26" s="162"/>
      <c r="V26" s="162"/>
      <c r="W26" s="162"/>
      <c r="X26" s="105" t="str">
        <f t="shared" si="89"/>
        <v/>
      </c>
      <c r="Y26" s="106" t="str">
        <f t="shared" si="90"/>
        <v/>
      </c>
      <c r="Z26" s="156"/>
      <c r="AA26" s="156"/>
      <c r="AB26" s="156"/>
      <c r="AC26" s="156"/>
      <c r="AD26" s="156"/>
      <c r="AE26" s="156"/>
      <c r="AF26" s="106" t="str">
        <f t="shared" si="91"/>
        <v/>
      </c>
      <c r="AG26" s="107" t="str">
        <f t="shared" si="92"/>
        <v/>
      </c>
      <c r="AH26" s="108" t="str">
        <f t="shared" si="93"/>
        <v/>
      </c>
      <c r="AI26" s="108" t="str">
        <f t="shared" si="106"/>
        <v/>
      </c>
      <c r="AJ26" s="108" t="str">
        <f t="shared" si="10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Z26" s="1" t="s">
        <v>268</v>
      </c>
      <c r="BA26" s="50">
        <v>10000</v>
      </c>
      <c r="BB26" s="50">
        <v>24</v>
      </c>
      <c r="BC26" s="50" t="s">
        <v>83</v>
      </c>
      <c r="BD26" s="1">
        <f t="shared" si="96"/>
        <v>0</v>
      </c>
      <c r="BE26" s="1" t="str">
        <f t="shared" si="97"/>
        <v/>
      </c>
      <c r="BF26" s="164"/>
      <c r="BG26" s="164"/>
      <c r="BH26" s="164"/>
      <c r="BI26" s="164"/>
      <c r="BJ26" s="164"/>
      <c r="BK26" s="171" t="str">
        <f>DL8</f>
        <v/>
      </c>
      <c r="BL26" s="164">
        <f t="shared" si="0"/>
        <v>95800</v>
      </c>
      <c r="BM26" s="164"/>
      <c r="BN26" s="164">
        <f t="shared" si="1"/>
        <v>95800</v>
      </c>
      <c r="BO26" s="164">
        <f t="shared" si="2"/>
        <v>80000</v>
      </c>
      <c r="BP26" s="164"/>
      <c r="BQ26" s="164">
        <f t="shared" si="3"/>
        <v>80000</v>
      </c>
      <c r="BR26" s="164">
        <f t="shared" si="4"/>
        <v>60900</v>
      </c>
      <c r="BS26" s="164"/>
      <c r="BT26" s="164">
        <f t="shared" si="5"/>
        <v>60900</v>
      </c>
      <c r="BU26" s="164">
        <f t="shared" si="6"/>
        <v>60900</v>
      </c>
      <c r="BV26" s="164"/>
      <c r="BW26" s="164">
        <f t="shared" si="7"/>
        <v>60900</v>
      </c>
      <c r="BX26" s="164">
        <f t="shared" si="8"/>
        <v>60900</v>
      </c>
      <c r="BY26" s="164"/>
      <c r="BZ26" s="164">
        <f t="shared" si="9"/>
        <v>60900</v>
      </c>
      <c r="CA26" s="164">
        <f t="shared" si="10"/>
        <v>60900</v>
      </c>
      <c r="CB26" s="164"/>
      <c r="CC26" s="164">
        <f t="shared" si="11"/>
        <v>60900</v>
      </c>
      <c r="CD26" s="164">
        <f t="shared" si="12"/>
        <v>80000</v>
      </c>
      <c r="CE26" s="164"/>
      <c r="CF26" s="164">
        <f t="shared" si="13"/>
        <v>80000</v>
      </c>
      <c r="CG26" s="164">
        <f t="shared" si="14"/>
        <v>68300</v>
      </c>
      <c r="CH26" s="164"/>
      <c r="CI26" s="164">
        <f t="shared" si="15"/>
        <v>68300</v>
      </c>
      <c r="CJ26" s="164">
        <f t="shared" si="16"/>
        <v>60900</v>
      </c>
      <c r="CK26" s="164"/>
      <c r="CL26" s="164">
        <f t="shared" si="17"/>
        <v>60900</v>
      </c>
      <c r="CM26" s="164">
        <f t="shared" si="18"/>
        <v>60900</v>
      </c>
      <c r="CN26" s="164"/>
      <c r="CO26" s="164">
        <f t="shared" si="19"/>
        <v>60900</v>
      </c>
      <c r="CP26" s="164">
        <f t="shared" si="20"/>
        <v>80000</v>
      </c>
      <c r="CQ26" s="164"/>
      <c r="CR26" s="164">
        <f t="shared" si="21"/>
        <v>80000</v>
      </c>
      <c r="CS26" s="164">
        <f t="shared" si="22"/>
        <v>68300</v>
      </c>
      <c r="CT26" s="164"/>
      <c r="CU26" s="164">
        <f t="shared" si="23"/>
        <v>68300</v>
      </c>
      <c r="CV26" s="164" t="str">
        <f t="shared" si="24"/>
        <v/>
      </c>
      <c r="CW26" s="164"/>
      <c r="CX26" s="164" t="str">
        <f t="shared" si="25"/>
        <v/>
      </c>
      <c r="CY26" s="164" t="str">
        <f t="shared" si="26"/>
        <v/>
      </c>
      <c r="CZ26" s="164"/>
      <c r="DA26" s="164" t="str">
        <f t="shared" si="27"/>
        <v/>
      </c>
      <c r="DB26" s="164" t="str">
        <f t="shared" si="28"/>
        <v/>
      </c>
      <c r="DC26" s="164"/>
      <c r="DD26" s="164" t="str">
        <f t="shared" si="29"/>
        <v/>
      </c>
      <c r="DE26" s="164" t="str">
        <f t="shared" si="30"/>
        <v/>
      </c>
      <c r="DF26" s="164"/>
      <c r="DG26" s="164" t="str">
        <f t="shared" si="31"/>
        <v/>
      </c>
      <c r="DH26" s="164" t="str">
        <f t="shared" si="32"/>
        <v/>
      </c>
      <c r="DI26" s="164"/>
      <c r="DJ26" s="164" t="str">
        <f t="shared" si="33"/>
        <v/>
      </c>
      <c r="DK26" s="164" t="str">
        <f t="shared" si="34"/>
        <v/>
      </c>
      <c r="DL26" s="164"/>
      <c r="DM26" s="164" t="str">
        <f t="shared" si="35"/>
        <v/>
      </c>
      <c r="DN26" s="164" t="str">
        <f t="shared" si="36"/>
        <v/>
      </c>
      <c r="DO26" s="164"/>
      <c r="DP26" s="164" t="str">
        <f t="shared" si="37"/>
        <v/>
      </c>
      <c r="DQ26" s="164" t="str">
        <f t="shared" si="38"/>
        <v/>
      </c>
      <c r="DR26" s="164"/>
      <c r="DS26" s="164" t="str">
        <f t="shared" si="39"/>
        <v/>
      </c>
      <c r="DT26" s="164" t="str">
        <f t="shared" si="40"/>
        <v/>
      </c>
      <c r="DU26" s="164"/>
      <c r="DV26" s="164" t="str">
        <f t="shared" si="41"/>
        <v/>
      </c>
      <c r="DW26" s="164" t="str">
        <f t="shared" si="42"/>
        <v/>
      </c>
      <c r="DX26" s="164"/>
      <c r="DY26" s="164" t="str">
        <f t="shared" si="43"/>
        <v/>
      </c>
      <c r="DZ26" s="164" t="str">
        <f t="shared" si="44"/>
        <v/>
      </c>
      <c r="EA26" s="164"/>
      <c r="EB26" s="164" t="str">
        <f t="shared" si="45"/>
        <v/>
      </c>
      <c r="EC26" s="164" t="str">
        <f t="shared" si="46"/>
        <v/>
      </c>
      <c r="ED26" s="164"/>
      <c r="EE26" s="164" t="str">
        <f t="shared" si="47"/>
        <v/>
      </c>
      <c r="EF26" s="164" t="str">
        <f t="shared" si="48"/>
        <v/>
      </c>
      <c r="EG26" s="164"/>
      <c r="EH26" s="164" t="str">
        <f t="shared" si="49"/>
        <v/>
      </c>
      <c r="EI26" s="164">
        <f t="shared" si="50"/>
        <v>0</v>
      </c>
      <c r="EJ26" s="164"/>
      <c r="EK26" s="164">
        <f t="shared" si="51"/>
        <v>0</v>
      </c>
      <c r="EL26" s="164">
        <f t="shared" si="52"/>
        <v>0</v>
      </c>
      <c r="EM26" s="164"/>
      <c r="EN26" s="164">
        <f t="shared" si="53"/>
        <v>0</v>
      </c>
      <c r="EO26" s="164">
        <f t="shared" si="54"/>
        <v>0</v>
      </c>
      <c r="EP26" s="164"/>
      <c r="EQ26" s="164">
        <f t="shared" si="55"/>
        <v>0</v>
      </c>
      <c r="ER26" s="164">
        <f t="shared" si="56"/>
        <v>0</v>
      </c>
      <c r="ES26" s="164"/>
      <c r="ET26" s="164">
        <f t="shared" si="57"/>
        <v>0</v>
      </c>
      <c r="EU26" s="164">
        <f t="shared" si="58"/>
        <v>0</v>
      </c>
      <c r="EV26" s="164"/>
      <c r="EW26" s="164">
        <f t="shared" si="59"/>
        <v>0</v>
      </c>
      <c r="EX26" s="164">
        <f t="shared" si="60"/>
        <v>0</v>
      </c>
      <c r="EY26" s="164"/>
      <c r="EZ26" s="164">
        <f t="shared" si="61"/>
        <v>0</v>
      </c>
      <c r="FA26" s="164">
        <f t="shared" si="62"/>
        <v>0</v>
      </c>
      <c r="FB26" s="164"/>
      <c r="FC26" s="164">
        <f t="shared" si="63"/>
        <v>0</v>
      </c>
      <c r="FD26" s="164">
        <f t="shared" si="64"/>
        <v>0</v>
      </c>
      <c r="FE26" s="164"/>
      <c r="FF26" s="164">
        <f t="shared" si="65"/>
        <v>0</v>
      </c>
      <c r="FG26" s="164">
        <f t="shared" si="66"/>
        <v>0</v>
      </c>
      <c r="FH26" s="164"/>
      <c r="FI26" s="164">
        <f t="shared" si="67"/>
        <v>0</v>
      </c>
      <c r="FJ26" s="164">
        <f t="shared" si="68"/>
        <v>0</v>
      </c>
      <c r="FK26" s="164"/>
      <c r="FL26" s="164">
        <f t="shared" si="69"/>
        <v>0</v>
      </c>
      <c r="FM26" s="164">
        <f t="shared" si="70"/>
        <v>0</v>
      </c>
      <c r="FN26" s="164"/>
      <c r="FO26" s="164">
        <f t="shared" si="71"/>
        <v>0</v>
      </c>
      <c r="FP26" s="164">
        <f t="shared" si="72"/>
        <v>0</v>
      </c>
      <c r="FQ26" s="164"/>
      <c r="FR26" s="164">
        <f t="shared" si="73"/>
        <v>0</v>
      </c>
      <c r="FS26" s="164">
        <f t="shared" si="74"/>
        <v>0</v>
      </c>
      <c r="FT26" s="164"/>
      <c r="FU26" s="164">
        <f t="shared" si="75"/>
        <v>0</v>
      </c>
      <c r="FV26" s="164">
        <f t="shared" si="76"/>
        <v>0</v>
      </c>
      <c r="FW26" s="164"/>
      <c r="FX26" s="164">
        <f t="shared" si="77"/>
        <v>0</v>
      </c>
      <c r="FY26" s="42"/>
      <c r="FZ26" s="42"/>
      <c r="GA26" s="42"/>
      <c r="GB26" s="42"/>
      <c r="GC26" s="1">
        <f t="shared" si="78"/>
        <v>95800</v>
      </c>
      <c r="GE26" s="1">
        <f t="shared" si="79"/>
        <v>95800</v>
      </c>
      <c r="GG26" s="31">
        <v>68300</v>
      </c>
      <c r="GH26" s="35">
        <v>80000</v>
      </c>
      <c r="GI26" s="30">
        <v>60900</v>
      </c>
      <c r="GJ26" s="31">
        <v>95800</v>
      </c>
      <c r="GK26" s="34">
        <v>32000</v>
      </c>
      <c r="GL26" s="34">
        <v>32300</v>
      </c>
      <c r="GM26" s="14">
        <v>33000</v>
      </c>
      <c r="GN26" s="14">
        <v>34700</v>
      </c>
      <c r="GO26" s="15">
        <v>37500</v>
      </c>
      <c r="GP26" s="20">
        <v>38700</v>
      </c>
      <c r="GQ26" s="17">
        <v>40600</v>
      </c>
      <c r="GR26" s="21">
        <v>47500</v>
      </c>
      <c r="GS26" s="21">
        <v>51900</v>
      </c>
      <c r="GT26" s="26">
        <v>101400</v>
      </c>
      <c r="GU26" s="26">
        <v>109500</v>
      </c>
      <c r="GV26" s="26">
        <v>121400</v>
      </c>
      <c r="GW26" s="26">
        <v>128000</v>
      </c>
      <c r="GX26" s="26">
        <v>135800</v>
      </c>
      <c r="GY26" s="26">
        <v>144100</v>
      </c>
      <c r="GZ26" s="26">
        <v>160600</v>
      </c>
      <c r="HA26" s="27"/>
      <c r="HB26" s="27"/>
      <c r="HC26" s="27"/>
      <c r="HD26" s="27"/>
      <c r="HF26" s="50" t="str">
        <f t="shared" si="101"/>
        <v/>
      </c>
      <c r="HG26" s="50" t="str">
        <f t="shared" si="102"/>
        <v/>
      </c>
      <c r="HH26" s="50" t="str">
        <f t="shared" si="103"/>
        <v/>
      </c>
    </row>
    <row r="27" spans="1:216" ht="23.25" customHeight="1" thickTop="1" thickBot="1">
      <c r="A27" s="142">
        <v>19</v>
      </c>
      <c r="B27" s="114"/>
      <c r="C27" s="114"/>
      <c r="D27" s="114"/>
      <c r="E27" s="90"/>
      <c r="F27" s="90"/>
      <c r="G27" s="91"/>
      <c r="H27" s="98" t="str">
        <f t="shared" si="81"/>
        <v/>
      </c>
      <c r="I27" s="155"/>
      <c r="J27" s="156"/>
      <c r="K27" s="156"/>
      <c r="L27" s="157"/>
      <c r="M27" s="100" t="str">
        <f t="shared" si="82"/>
        <v/>
      </c>
      <c r="N27" s="100" t="str">
        <f t="shared" si="83"/>
        <v/>
      </c>
      <c r="O27" s="102" t="str">
        <f t="shared" si="84"/>
        <v/>
      </c>
      <c r="P27" s="103" t="str">
        <f t="shared" si="85"/>
        <v/>
      </c>
      <c r="Q27" s="100" t="str">
        <f t="shared" si="86"/>
        <v/>
      </c>
      <c r="R27" s="104" t="str">
        <f t="shared" si="87"/>
        <v/>
      </c>
      <c r="S27" s="100" t="str">
        <f t="shared" si="88"/>
        <v/>
      </c>
      <c r="T27" s="162"/>
      <c r="U27" s="162"/>
      <c r="V27" s="162"/>
      <c r="W27" s="162"/>
      <c r="X27" s="105" t="str">
        <f t="shared" si="89"/>
        <v/>
      </c>
      <c r="Y27" s="106" t="str">
        <f t="shared" si="90"/>
        <v/>
      </c>
      <c r="Z27" s="156"/>
      <c r="AA27" s="156"/>
      <c r="AB27" s="156"/>
      <c r="AC27" s="156"/>
      <c r="AD27" s="156"/>
      <c r="AE27" s="156"/>
      <c r="AF27" s="106" t="str">
        <f t="shared" si="91"/>
        <v/>
      </c>
      <c r="AG27" s="107" t="str">
        <f t="shared" si="92"/>
        <v/>
      </c>
      <c r="AH27" s="108" t="str">
        <f t="shared" si="93"/>
        <v/>
      </c>
      <c r="AI27" s="108" t="str">
        <f t="shared" si="106"/>
        <v/>
      </c>
      <c r="AJ27" s="108" t="str">
        <f t="shared" si="10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Z27" s="1" t="s">
        <v>269</v>
      </c>
      <c r="BD27" s="1">
        <f t="shared" si="96"/>
        <v>0</v>
      </c>
      <c r="BE27" s="1" t="str">
        <f t="shared" si="97"/>
        <v/>
      </c>
      <c r="BF27" s="164"/>
      <c r="BG27" s="164"/>
      <c r="BH27" s="164"/>
      <c r="BI27" s="164"/>
      <c r="BJ27" s="164"/>
      <c r="BK27" s="171" t="str">
        <f>DO8</f>
        <v/>
      </c>
      <c r="BL27" s="164">
        <f t="shared" si="0"/>
        <v>98700</v>
      </c>
      <c r="BM27" s="164"/>
      <c r="BN27" s="164">
        <f t="shared" si="1"/>
        <v>98700</v>
      </c>
      <c r="BO27" s="164">
        <f t="shared" si="2"/>
        <v>82400</v>
      </c>
      <c r="BP27" s="164"/>
      <c r="BQ27" s="164">
        <f t="shared" si="3"/>
        <v>82400</v>
      </c>
      <c r="BR27" s="164">
        <f t="shared" si="4"/>
        <v>62700</v>
      </c>
      <c r="BS27" s="164"/>
      <c r="BT27" s="164">
        <f t="shared" si="5"/>
        <v>62700</v>
      </c>
      <c r="BU27" s="164">
        <f t="shared" si="6"/>
        <v>62700</v>
      </c>
      <c r="BV27" s="164"/>
      <c r="BW27" s="164">
        <f t="shared" si="7"/>
        <v>62700</v>
      </c>
      <c r="BX27" s="164">
        <f t="shared" si="8"/>
        <v>62700</v>
      </c>
      <c r="BY27" s="164"/>
      <c r="BZ27" s="164">
        <f t="shared" si="9"/>
        <v>62700</v>
      </c>
      <c r="CA27" s="164">
        <f t="shared" si="10"/>
        <v>62700</v>
      </c>
      <c r="CB27" s="164"/>
      <c r="CC27" s="164">
        <f t="shared" si="11"/>
        <v>62700</v>
      </c>
      <c r="CD27" s="164">
        <f t="shared" si="12"/>
        <v>82400</v>
      </c>
      <c r="CE27" s="164"/>
      <c r="CF27" s="164">
        <f t="shared" si="13"/>
        <v>82400</v>
      </c>
      <c r="CG27" s="164">
        <f t="shared" si="14"/>
        <v>70300</v>
      </c>
      <c r="CH27" s="164"/>
      <c r="CI27" s="164">
        <f t="shared" si="15"/>
        <v>70300</v>
      </c>
      <c r="CJ27" s="164">
        <f t="shared" si="16"/>
        <v>62700</v>
      </c>
      <c r="CK27" s="164"/>
      <c r="CL27" s="164">
        <f t="shared" si="17"/>
        <v>62700</v>
      </c>
      <c r="CM27" s="164">
        <f t="shared" si="18"/>
        <v>62700</v>
      </c>
      <c r="CN27" s="164"/>
      <c r="CO27" s="164">
        <f t="shared" si="19"/>
        <v>62700</v>
      </c>
      <c r="CP27" s="164">
        <f t="shared" si="20"/>
        <v>82400</v>
      </c>
      <c r="CQ27" s="164"/>
      <c r="CR27" s="164">
        <f t="shared" si="21"/>
        <v>82400</v>
      </c>
      <c r="CS27" s="164">
        <f t="shared" si="22"/>
        <v>70300</v>
      </c>
      <c r="CT27" s="164"/>
      <c r="CU27" s="164">
        <f t="shared" si="23"/>
        <v>70300</v>
      </c>
      <c r="CV27" s="164" t="str">
        <f t="shared" si="24"/>
        <v/>
      </c>
      <c r="CW27" s="164"/>
      <c r="CX27" s="164" t="str">
        <f t="shared" si="25"/>
        <v/>
      </c>
      <c r="CY27" s="164" t="str">
        <f t="shared" si="26"/>
        <v/>
      </c>
      <c r="CZ27" s="164"/>
      <c r="DA27" s="164" t="str">
        <f t="shared" si="27"/>
        <v/>
      </c>
      <c r="DB27" s="164" t="str">
        <f t="shared" si="28"/>
        <v/>
      </c>
      <c r="DC27" s="164"/>
      <c r="DD27" s="164" t="str">
        <f t="shared" si="29"/>
        <v/>
      </c>
      <c r="DE27" s="164" t="str">
        <f t="shared" si="30"/>
        <v/>
      </c>
      <c r="DF27" s="164"/>
      <c r="DG27" s="164" t="str">
        <f t="shared" si="31"/>
        <v/>
      </c>
      <c r="DH27" s="164" t="str">
        <f t="shared" si="32"/>
        <v/>
      </c>
      <c r="DI27" s="164"/>
      <c r="DJ27" s="164" t="str">
        <f t="shared" si="33"/>
        <v/>
      </c>
      <c r="DK27" s="164" t="str">
        <f t="shared" si="34"/>
        <v/>
      </c>
      <c r="DL27" s="164"/>
      <c r="DM27" s="164" t="str">
        <f t="shared" si="35"/>
        <v/>
      </c>
      <c r="DN27" s="164" t="str">
        <f t="shared" si="36"/>
        <v/>
      </c>
      <c r="DO27" s="164"/>
      <c r="DP27" s="164" t="str">
        <f t="shared" si="37"/>
        <v/>
      </c>
      <c r="DQ27" s="164" t="str">
        <f t="shared" si="38"/>
        <v/>
      </c>
      <c r="DR27" s="164"/>
      <c r="DS27" s="164" t="str">
        <f t="shared" si="39"/>
        <v/>
      </c>
      <c r="DT27" s="164" t="str">
        <f t="shared" si="40"/>
        <v/>
      </c>
      <c r="DU27" s="164"/>
      <c r="DV27" s="164" t="str">
        <f t="shared" si="41"/>
        <v/>
      </c>
      <c r="DW27" s="164" t="str">
        <f t="shared" si="42"/>
        <v/>
      </c>
      <c r="DX27" s="164"/>
      <c r="DY27" s="164" t="str">
        <f t="shared" si="43"/>
        <v/>
      </c>
      <c r="DZ27" s="164" t="str">
        <f t="shared" si="44"/>
        <v/>
      </c>
      <c r="EA27" s="164"/>
      <c r="EB27" s="164" t="str">
        <f t="shared" si="45"/>
        <v/>
      </c>
      <c r="EC27" s="164" t="str">
        <f t="shared" si="46"/>
        <v/>
      </c>
      <c r="ED27" s="164"/>
      <c r="EE27" s="164" t="str">
        <f t="shared" si="47"/>
        <v/>
      </c>
      <c r="EF27" s="164" t="str">
        <f t="shared" si="48"/>
        <v/>
      </c>
      <c r="EG27" s="164"/>
      <c r="EH27" s="164" t="str">
        <f t="shared" si="49"/>
        <v/>
      </c>
      <c r="EI27" s="164">
        <f t="shared" si="50"/>
        <v>0</v>
      </c>
      <c r="EJ27" s="164"/>
      <c r="EK27" s="164">
        <f t="shared" si="51"/>
        <v>0</v>
      </c>
      <c r="EL27" s="164">
        <f t="shared" si="52"/>
        <v>0</v>
      </c>
      <c r="EM27" s="164"/>
      <c r="EN27" s="164">
        <f t="shared" si="53"/>
        <v>0</v>
      </c>
      <c r="EO27" s="164">
        <f t="shared" si="54"/>
        <v>0</v>
      </c>
      <c r="EP27" s="164"/>
      <c r="EQ27" s="164">
        <f t="shared" si="55"/>
        <v>0</v>
      </c>
      <c r="ER27" s="164">
        <f t="shared" si="56"/>
        <v>0</v>
      </c>
      <c r="ES27" s="164"/>
      <c r="ET27" s="164">
        <f t="shared" si="57"/>
        <v>0</v>
      </c>
      <c r="EU27" s="164">
        <f t="shared" si="58"/>
        <v>0</v>
      </c>
      <c r="EV27" s="164"/>
      <c r="EW27" s="164">
        <f t="shared" si="59"/>
        <v>0</v>
      </c>
      <c r="EX27" s="164">
        <f t="shared" si="60"/>
        <v>0</v>
      </c>
      <c r="EY27" s="164"/>
      <c r="EZ27" s="164">
        <f t="shared" si="61"/>
        <v>0</v>
      </c>
      <c r="FA27" s="164">
        <f t="shared" si="62"/>
        <v>0</v>
      </c>
      <c r="FB27" s="164"/>
      <c r="FC27" s="164">
        <f t="shared" si="63"/>
        <v>0</v>
      </c>
      <c r="FD27" s="164">
        <f t="shared" si="64"/>
        <v>0</v>
      </c>
      <c r="FE27" s="164"/>
      <c r="FF27" s="164">
        <f t="shared" si="65"/>
        <v>0</v>
      </c>
      <c r="FG27" s="164">
        <f t="shared" si="66"/>
        <v>0</v>
      </c>
      <c r="FH27" s="164"/>
      <c r="FI27" s="164">
        <f t="shared" si="67"/>
        <v>0</v>
      </c>
      <c r="FJ27" s="164">
        <f t="shared" si="68"/>
        <v>0</v>
      </c>
      <c r="FK27" s="164"/>
      <c r="FL27" s="164">
        <f t="shared" si="69"/>
        <v>0</v>
      </c>
      <c r="FM27" s="164">
        <f t="shared" si="70"/>
        <v>0</v>
      </c>
      <c r="FN27" s="164"/>
      <c r="FO27" s="164">
        <f t="shared" si="71"/>
        <v>0</v>
      </c>
      <c r="FP27" s="164">
        <f t="shared" si="72"/>
        <v>0</v>
      </c>
      <c r="FQ27" s="164"/>
      <c r="FR27" s="164">
        <f t="shared" si="73"/>
        <v>0</v>
      </c>
      <c r="FS27" s="164">
        <f t="shared" si="74"/>
        <v>0</v>
      </c>
      <c r="FT27" s="164"/>
      <c r="FU27" s="164">
        <f t="shared" si="75"/>
        <v>0</v>
      </c>
      <c r="FV27" s="164">
        <f t="shared" si="76"/>
        <v>0</v>
      </c>
      <c r="FW27" s="164"/>
      <c r="FX27" s="164">
        <f t="shared" si="77"/>
        <v>0</v>
      </c>
      <c r="FY27" s="42"/>
      <c r="FZ27" s="42"/>
      <c r="GA27" s="42"/>
      <c r="GB27" s="42"/>
      <c r="GC27" s="1">
        <f t="shared" si="78"/>
        <v>98700</v>
      </c>
      <c r="GE27" s="1">
        <f t="shared" si="79"/>
        <v>98700</v>
      </c>
      <c r="GG27" s="31">
        <v>70300</v>
      </c>
      <c r="GH27" s="36">
        <v>82400</v>
      </c>
      <c r="GI27" s="31">
        <v>62700</v>
      </c>
      <c r="GJ27" s="31">
        <v>98700</v>
      </c>
      <c r="GK27" s="31">
        <v>33000</v>
      </c>
      <c r="GL27" s="31">
        <v>33300</v>
      </c>
      <c r="GM27" s="14">
        <v>34000</v>
      </c>
      <c r="GN27" s="14">
        <v>35700</v>
      </c>
      <c r="GO27" s="14">
        <v>38600</v>
      </c>
      <c r="GP27" s="16">
        <v>39900</v>
      </c>
      <c r="GQ27" s="17">
        <v>41800</v>
      </c>
      <c r="GR27" s="18">
        <v>48900</v>
      </c>
      <c r="GS27" s="18">
        <v>53500</v>
      </c>
      <c r="GT27" s="26">
        <v>104400</v>
      </c>
      <c r="GU27" s="26">
        <v>112800</v>
      </c>
      <c r="GV27" s="26">
        <v>125000</v>
      </c>
      <c r="GW27" s="26">
        <v>131800</v>
      </c>
      <c r="GX27" s="26">
        <v>139900</v>
      </c>
      <c r="GY27" s="26">
        <v>148400</v>
      </c>
      <c r="GZ27" s="26">
        <v>165400</v>
      </c>
      <c r="HA27" s="27"/>
      <c r="HB27" s="27"/>
      <c r="HC27" s="27"/>
      <c r="HD27" s="27"/>
      <c r="HF27" s="50" t="str">
        <f t="shared" si="101"/>
        <v/>
      </c>
      <c r="HG27" s="50" t="str">
        <f t="shared" si="102"/>
        <v/>
      </c>
      <c r="HH27" s="50" t="str">
        <f t="shared" si="103"/>
        <v/>
      </c>
    </row>
    <row r="28" spans="1:216" ht="23.25" customHeight="1" thickTop="1" thickBot="1">
      <c r="A28" s="142">
        <v>20</v>
      </c>
      <c r="B28" s="114"/>
      <c r="C28" s="114"/>
      <c r="D28" s="114"/>
      <c r="E28" s="90"/>
      <c r="F28" s="90"/>
      <c r="G28" s="91"/>
      <c r="H28" s="98" t="str">
        <f t="shared" si="81"/>
        <v/>
      </c>
      <c r="I28" s="155"/>
      <c r="J28" s="156"/>
      <c r="K28" s="156"/>
      <c r="L28" s="157"/>
      <c r="M28" s="100" t="str">
        <f t="shared" si="82"/>
        <v/>
      </c>
      <c r="N28" s="100" t="str">
        <f t="shared" si="83"/>
        <v/>
      </c>
      <c r="O28" s="102" t="str">
        <f t="shared" si="84"/>
        <v/>
      </c>
      <c r="P28" s="103" t="str">
        <f t="shared" si="85"/>
        <v/>
      </c>
      <c r="Q28" s="100" t="str">
        <f t="shared" si="86"/>
        <v/>
      </c>
      <c r="R28" s="104" t="str">
        <f t="shared" si="87"/>
        <v/>
      </c>
      <c r="S28" s="100" t="str">
        <f t="shared" si="88"/>
        <v/>
      </c>
      <c r="T28" s="162"/>
      <c r="U28" s="162"/>
      <c r="V28" s="162"/>
      <c r="W28" s="162"/>
      <c r="X28" s="105" t="str">
        <f t="shared" si="89"/>
        <v/>
      </c>
      <c r="Y28" s="106" t="str">
        <f t="shared" si="90"/>
        <v/>
      </c>
      <c r="Z28" s="156"/>
      <c r="AA28" s="156"/>
      <c r="AB28" s="156"/>
      <c r="AC28" s="156"/>
      <c r="AD28" s="156"/>
      <c r="AE28" s="156"/>
      <c r="AF28" s="106" t="str">
        <f t="shared" si="91"/>
        <v/>
      </c>
      <c r="AG28" s="107" t="str">
        <f t="shared" si="92"/>
        <v/>
      </c>
      <c r="AH28" s="108" t="str">
        <f t="shared" si="93"/>
        <v/>
      </c>
      <c r="AI28" s="108" t="str">
        <f t="shared" si="106"/>
        <v/>
      </c>
      <c r="AJ28" s="108" t="str">
        <f t="shared" si="10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Z28" s="1" t="s">
        <v>270</v>
      </c>
      <c r="BD28" s="1">
        <f t="shared" si="96"/>
        <v>0</v>
      </c>
      <c r="BE28" s="1" t="str">
        <f t="shared" si="97"/>
        <v/>
      </c>
      <c r="BF28" s="164"/>
      <c r="BG28" s="164"/>
      <c r="BH28" s="164"/>
      <c r="BI28" s="164"/>
      <c r="BJ28" s="164"/>
      <c r="BK28" s="171" t="str">
        <f>DR8</f>
        <v/>
      </c>
      <c r="BL28" s="164">
        <f t="shared" si="0"/>
        <v>101700</v>
      </c>
      <c r="BM28" s="164"/>
      <c r="BN28" s="164">
        <f t="shared" si="1"/>
        <v>101700</v>
      </c>
      <c r="BO28" s="164">
        <f t="shared" si="2"/>
        <v>84900</v>
      </c>
      <c r="BP28" s="164"/>
      <c r="BQ28" s="164">
        <f t="shared" si="3"/>
        <v>84900</v>
      </c>
      <c r="BR28" s="164">
        <f t="shared" si="4"/>
        <v>64600</v>
      </c>
      <c r="BS28" s="164"/>
      <c r="BT28" s="164">
        <f t="shared" si="5"/>
        <v>64600</v>
      </c>
      <c r="BU28" s="164">
        <f t="shared" si="6"/>
        <v>64600</v>
      </c>
      <c r="BV28" s="164"/>
      <c r="BW28" s="164">
        <f t="shared" si="7"/>
        <v>64600</v>
      </c>
      <c r="BX28" s="164">
        <f t="shared" si="8"/>
        <v>64600</v>
      </c>
      <c r="BY28" s="164"/>
      <c r="BZ28" s="164">
        <f t="shared" si="9"/>
        <v>64600</v>
      </c>
      <c r="CA28" s="164">
        <f t="shared" si="10"/>
        <v>64600</v>
      </c>
      <c r="CB28" s="164"/>
      <c r="CC28" s="164">
        <f t="shared" si="11"/>
        <v>64600</v>
      </c>
      <c r="CD28" s="164">
        <f t="shared" si="12"/>
        <v>84900</v>
      </c>
      <c r="CE28" s="164"/>
      <c r="CF28" s="164">
        <f t="shared" si="13"/>
        <v>84900</v>
      </c>
      <c r="CG28" s="164">
        <f t="shared" si="14"/>
        <v>72400</v>
      </c>
      <c r="CH28" s="164"/>
      <c r="CI28" s="164">
        <f t="shared" si="15"/>
        <v>72400</v>
      </c>
      <c r="CJ28" s="164">
        <f t="shared" si="16"/>
        <v>64600</v>
      </c>
      <c r="CK28" s="164"/>
      <c r="CL28" s="164">
        <f t="shared" si="17"/>
        <v>64600</v>
      </c>
      <c r="CM28" s="164">
        <f t="shared" si="18"/>
        <v>64600</v>
      </c>
      <c r="CN28" s="164"/>
      <c r="CO28" s="164">
        <f t="shared" si="19"/>
        <v>64600</v>
      </c>
      <c r="CP28" s="164">
        <f t="shared" si="20"/>
        <v>84900</v>
      </c>
      <c r="CQ28" s="164"/>
      <c r="CR28" s="164">
        <f t="shared" si="21"/>
        <v>84900</v>
      </c>
      <c r="CS28" s="164">
        <f t="shared" si="22"/>
        <v>72400</v>
      </c>
      <c r="CT28" s="164"/>
      <c r="CU28" s="164">
        <f t="shared" si="23"/>
        <v>72400</v>
      </c>
      <c r="CV28" s="164" t="str">
        <f t="shared" si="24"/>
        <v/>
      </c>
      <c r="CW28" s="164"/>
      <c r="CX28" s="164" t="str">
        <f t="shared" si="25"/>
        <v/>
      </c>
      <c r="CY28" s="164" t="str">
        <f t="shared" si="26"/>
        <v/>
      </c>
      <c r="CZ28" s="164"/>
      <c r="DA28" s="164" t="str">
        <f t="shared" si="27"/>
        <v/>
      </c>
      <c r="DB28" s="164" t="str">
        <f t="shared" si="28"/>
        <v/>
      </c>
      <c r="DC28" s="164"/>
      <c r="DD28" s="164" t="str">
        <f t="shared" si="29"/>
        <v/>
      </c>
      <c r="DE28" s="164" t="str">
        <f t="shared" si="30"/>
        <v/>
      </c>
      <c r="DF28" s="164"/>
      <c r="DG28" s="164" t="str">
        <f t="shared" si="31"/>
        <v/>
      </c>
      <c r="DH28" s="164" t="str">
        <f t="shared" si="32"/>
        <v/>
      </c>
      <c r="DI28" s="164"/>
      <c r="DJ28" s="164" t="str">
        <f t="shared" si="33"/>
        <v/>
      </c>
      <c r="DK28" s="164" t="str">
        <f t="shared" si="34"/>
        <v/>
      </c>
      <c r="DL28" s="164"/>
      <c r="DM28" s="164" t="str">
        <f t="shared" si="35"/>
        <v/>
      </c>
      <c r="DN28" s="164" t="str">
        <f t="shared" si="36"/>
        <v/>
      </c>
      <c r="DO28" s="164"/>
      <c r="DP28" s="164" t="str">
        <f t="shared" si="37"/>
        <v/>
      </c>
      <c r="DQ28" s="164" t="str">
        <f t="shared" si="38"/>
        <v/>
      </c>
      <c r="DR28" s="164"/>
      <c r="DS28" s="164" t="str">
        <f t="shared" si="39"/>
        <v/>
      </c>
      <c r="DT28" s="164" t="str">
        <f t="shared" si="40"/>
        <v/>
      </c>
      <c r="DU28" s="164"/>
      <c r="DV28" s="164" t="str">
        <f t="shared" si="41"/>
        <v/>
      </c>
      <c r="DW28" s="164" t="str">
        <f t="shared" si="42"/>
        <v/>
      </c>
      <c r="DX28" s="164"/>
      <c r="DY28" s="164" t="str">
        <f t="shared" si="43"/>
        <v/>
      </c>
      <c r="DZ28" s="164" t="str">
        <f t="shared" si="44"/>
        <v/>
      </c>
      <c r="EA28" s="164"/>
      <c r="EB28" s="164" t="str">
        <f t="shared" si="45"/>
        <v/>
      </c>
      <c r="EC28" s="164" t="str">
        <f t="shared" si="46"/>
        <v/>
      </c>
      <c r="ED28" s="164"/>
      <c r="EE28" s="164" t="str">
        <f t="shared" si="47"/>
        <v/>
      </c>
      <c r="EF28" s="164" t="str">
        <f t="shared" si="48"/>
        <v/>
      </c>
      <c r="EG28" s="164"/>
      <c r="EH28" s="164" t="str">
        <f t="shared" si="49"/>
        <v/>
      </c>
      <c r="EI28" s="164">
        <f t="shared" si="50"/>
        <v>0</v>
      </c>
      <c r="EJ28" s="164"/>
      <c r="EK28" s="164">
        <f t="shared" si="51"/>
        <v>0</v>
      </c>
      <c r="EL28" s="164">
        <f t="shared" si="52"/>
        <v>0</v>
      </c>
      <c r="EM28" s="164"/>
      <c r="EN28" s="164">
        <f t="shared" si="53"/>
        <v>0</v>
      </c>
      <c r="EO28" s="164">
        <f t="shared" si="54"/>
        <v>0</v>
      </c>
      <c r="EP28" s="164"/>
      <c r="EQ28" s="164">
        <f t="shared" si="55"/>
        <v>0</v>
      </c>
      <c r="ER28" s="164">
        <f t="shared" si="56"/>
        <v>0</v>
      </c>
      <c r="ES28" s="164"/>
      <c r="ET28" s="164">
        <f t="shared" si="57"/>
        <v>0</v>
      </c>
      <c r="EU28" s="164">
        <f t="shared" si="58"/>
        <v>0</v>
      </c>
      <c r="EV28" s="164"/>
      <c r="EW28" s="164">
        <f t="shared" si="59"/>
        <v>0</v>
      </c>
      <c r="EX28" s="164">
        <f t="shared" si="60"/>
        <v>0</v>
      </c>
      <c r="EY28" s="164"/>
      <c r="EZ28" s="164">
        <f t="shared" si="61"/>
        <v>0</v>
      </c>
      <c r="FA28" s="164">
        <f t="shared" si="62"/>
        <v>0</v>
      </c>
      <c r="FB28" s="164"/>
      <c r="FC28" s="164">
        <f t="shared" si="63"/>
        <v>0</v>
      </c>
      <c r="FD28" s="164">
        <f t="shared" si="64"/>
        <v>0</v>
      </c>
      <c r="FE28" s="164"/>
      <c r="FF28" s="164">
        <f t="shared" si="65"/>
        <v>0</v>
      </c>
      <c r="FG28" s="164">
        <f t="shared" si="66"/>
        <v>0</v>
      </c>
      <c r="FH28" s="164"/>
      <c r="FI28" s="164">
        <f t="shared" si="67"/>
        <v>0</v>
      </c>
      <c r="FJ28" s="164">
        <f t="shared" si="68"/>
        <v>0</v>
      </c>
      <c r="FK28" s="164"/>
      <c r="FL28" s="164">
        <f t="shared" si="69"/>
        <v>0</v>
      </c>
      <c r="FM28" s="164">
        <f t="shared" si="70"/>
        <v>0</v>
      </c>
      <c r="FN28" s="164"/>
      <c r="FO28" s="164">
        <f t="shared" si="71"/>
        <v>0</v>
      </c>
      <c r="FP28" s="164">
        <f t="shared" si="72"/>
        <v>0</v>
      </c>
      <c r="FQ28" s="164"/>
      <c r="FR28" s="164">
        <f t="shared" si="73"/>
        <v>0</v>
      </c>
      <c r="FS28" s="164">
        <f t="shared" si="74"/>
        <v>0</v>
      </c>
      <c r="FT28" s="164"/>
      <c r="FU28" s="164">
        <f t="shared" si="75"/>
        <v>0</v>
      </c>
      <c r="FV28" s="164">
        <f t="shared" si="76"/>
        <v>0</v>
      </c>
      <c r="FW28" s="164"/>
      <c r="FX28" s="164">
        <f t="shared" si="77"/>
        <v>0</v>
      </c>
      <c r="FY28" s="42"/>
      <c r="FZ28" s="42"/>
      <c r="GA28" s="42"/>
      <c r="GB28" s="42"/>
      <c r="GC28" s="1">
        <f t="shared" si="78"/>
        <v>101700</v>
      </c>
      <c r="GE28" s="1">
        <f t="shared" si="79"/>
        <v>101700</v>
      </c>
      <c r="GG28" s="30">
        <v>72400</v>
      </c>
      <c r="GH28" s="35">
        <v>84900</v>
      </c>
      <c r="GI28" s="31">
        <v>64600</v>
      </c>
      <c r="GJ28" s="37">
        <v>101700</v>
      </c>
      <c r="GK28" s="31">
        <v>34000</v>
      </c>
      <c r="GL28" s="31">
        <v>34300</v>
      </c>
      <c r="GM28" s="14">
        <v>35000</v>
      </c>
      <c r="GN28" s="15">
        <v>36800</v>
      </c>
      <c r="GO28" s="14">
        <v>39800</v>
      </c>
      <c r="GP28" s="16">
        <v>41100</v>
      </c>
      <c r="GQ28" s="17">
        <v>43300</v>
      </c>
      <c r="GR28" s="18">
        <v>50400</v>
      </c>
      <c r="GS28" s="18">
        <v>55100</v>
      </c>
      <c r="GT28" s="26">
        <v>107500</v>
      </c>
      <c r="GU28" s="26">
        <v>116200</v>
      </c>
      <c r="GV28" s="15">
        <v>128800</v>
      </c>
      <c r="GW28" s="15">
        <v>135800</v>
      </c>
      <c r="GX28" s="15">
        <v>144100</v>
      </c>
      <c r="GY28" s="15">
        <v>152900</v>
      </c>
      <c r="GZ28" s="15">
        <v>170400</v>
      </c>
      <c r="HA28" s="3"/>
      <c r="HB28" s="3"/>
      <c r="HC28" s="3"/>
      <c r="HD28" s="3"/>
      <c r="HF28" s="50" t="str">
        <f t="shared" si="101"/>
        <v/>
      </c>
      <c r="HG28" s="50" t="str">
        <f t="shared" si="102"/>
        <v/>
      </c>
      <c r="HH28" s="50" t="str">
        <f t="shared" si="103"/>
        <v/>
      </c>
    </row>
    <row r="29" spans="1:216" ht="23.25" customHeight="1" thickTop="1" thickBot="1">
      <c r="A29" s="142">
        <v>21</v>
      </c>
      <c r="B29" s="114"/>
      <c r="C29" s="114"/>
      <c r="D29" s="114"/>
      <c r="E29" s="90"/>
      <c r="F29" s="90"/>
      <c r="G29" s="91"/>
      <c r="H29" s="98" t="str">
        <f t="shared" si="81"/>
        <v/>
      </c>
      <c r="I29" s="155"/>
      <c r="J29" s="156"/>
      <c r="K29" s="156"/>
      <c r="L29" s="157"/>
      <c r="M29" s="100" t="str">
        <f t="shared" si="82"/>
        <v/>
      </c>
      <c r="N29" s="100" t="str">
        <f t="shared" si="83"/>
        <v/>
      </c>
      <c r="O29" s="102" t="str">
        <f t="shared" si="84"/>
        <v/>
      </c>
      <c r="P29" s="103" t="str">
        <f t="shared" si="85"/>
        <v/>
      </c>
      <c r="Q29" s="100" t="str">
        <f t="shared" si="86"/>
        <v/>
      </c>
      <c r="R29" s="104" t="str">
        <f t="shared" si="87"/>
        <v/>
      </c>
      <c r="S29" s="100" t="str">
        <f t="shared" si="88"/>
        <v/>
      </c>
      <c r="T29" s="162"/>
      <c r="U29" s="162"/>
      <c r="V29" s="162"/>
      <c r="W29" s="162"/>
      <c r="X29" s="105" t="str">
        <f t="shared" si="89"/>
        <v/>
      </c>
      <c r="Y29" s="106" t="str">
        <f t="shared" si="90"/>
        <v/>
      </c>
      <c r="Z29" s="156"/>
      <c r="AA29" s="156"/>
      <c r="AB29" s="156"/>
      <c r="AC29" s="156"/>
      <c r="AD29" s="156"/>
      <c r="AE29" s="156"/>
      <c r="AF29" s="106" t="str">
        <f t="shared" si="91"/>
        <v/>
      </c>
      <c r="AG29" s="107" t="str">
        <f t="shared" si="92"/>
        <v/>
      </c>
      <c r="AH29" s="108" t="str">
        <f t="shared" si="93"/>
        <v/>
      </c>
      <c r="AI29" s="108" t="str">
        <f t="shared" si="106"/>
        <v/>
      </c>
      <c r="AJ29" s="108" t="str">
        <f t="shared" si="10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Z29" s="1" t="s">
        <v>276</v>
      </c>
      <c r="BD29" s="1">
        <f t="shared" si="96"/>
        <v>0</v>
      </c>
      <c r="BE29" s="1" t="str">
        <f t="shared" si="97"/>
        <v/>
      </c>
      <c r="BF29" s="164"/>
      <c r="BG29" s="164"/>
      <c r="BH29" s="164"/>
      <c r="BI29" s="164"/>
      <c r="BJ29" s="164"/>
      <c r="BK29" s="171" t="str">
        <f>DU8</f>
        <v/>
      </c>
      <c r="BL29" s="164">
        <f t="shared" si="0"/>
        <v>104800</v>
      </c>
      <c r="BM29" s="164"/>
      <c r="BN29" s="164">
        <f t="shared" si="1"/>
        <v>104800</v>
      </c>
      <c r="BO29" s="164">
        <f t="shared" si="2"/>
        <v>87400</v>
      </c>
      <c r="BP29" s="164"/>
      <c r="BQ29" s="164">
        <f t="shared" si="3"/>
        <v>87400</v>
      </c>
      <c r="BR29" s="164">
        <f t="shared" si="4"/>
        <v>66500</v>
      </c>
      <c r="BS29" s="164"/>
      <c r="BT29" s="164">
        <f t="shared" si="5"/>
        <v>66500</v>
      </c>
      <c r="BU29" s="164">
        <f t="shared" si="6"/>
        <v>66500</v>
      </c>
      <c r="BV29" s="164"/>
      <c r="BW29" s="164">
        <f t="shared" si="7"/>
        <v>66500</v>
      </c>
      <c r="BX29" s="164">
        <f t="shared" si="8"/>
        <v>66500</v>
      </c>
      <c r="BY29" s="164"/>
      <c r="BZ29" s="164">
        <f t="shared" si="9"/>
        <v>66500</v>
      </c>
      <c r="CA29" s="164">
        <f t="shared" si="10"/>
        <v>66500</v>
      </c>
      <c r="CB29" s="164"/>
      <c r="CC29" s="164">
        <f t="shared" si="11"/>
        <v>66500</v>
      </c>
      <c r="CD29" s="164">
        <f t="shared" si="12"/>
        <v>87400</v>
      </c>
      <c r="CE29" s="164"/>
      <c r="CF29" s="164">
        <f t="shared" si="13"/>
        <v>87400</v>
      </c>
      <c r="CG29" s="164">
        <f t="shared" si="14"/>
        <v>74600</v>
      </c>
      <c r="CH29" s="164"/>
      <c r="CI29" s="164">
        <f t="shared" si="15"/>
        <v>74600</v>
      </c>
      <c r="CJ29" s="164">
        <f t="shared" si="16"/>
        <v>66500</v>
      </c>
      <c r="CK29" s="164"/>
      <c r="CL29" s="164">
        <f t="shared" si="17"/>
        <v>66500</v>
      </c>
      <c r="CM29" s="164">
        <f t="shared" si="18"/>
        <v>66500</v>
      </c>
      <c r="CN29" s="164"/>
      <c r="CO29" s="164">
        <f t="shared" si="19"/>
        <v>66500</v>
      </c>
      <c r="CP29" s="164">
        <f t="shared" si="20"/>
        <v>87400</v>
      </c>
      <c r="CQ29" s="164"/>
      <c r="CR29" s="164">
        <f t="shared" si="21"/>
        <v>87400</v>
      </c>
      <c r="CS29" s="164">
        <f t="shared" si="22"/>
        <v>74600</v>
      </c>
      <c r="CT29" s="164"/>
      <c r="CU29" s="164">
        <f t="shared" si="23"/>
        <v>74600</v>
      </c>
      <c r="CV29" s="164" t="str">
        <f t="shared" si="24"/>
        <v/>
      </c>
      <c r="CW29" s="164"/>
      <c r="CX29" s="164" t="str">
        <f t="shared" si="25"/>
        <v/>
      </c>
      <c r="CY29" s="164" t="str">
        <f t="shared" si="26"/>
        <v/>
      </c>
      <c r="CZ29" s="164"/>
      <c r="DA29" s="164" t="str">
        <f t="shared" si="27"/>
        <v/>
      </c>
      <c r="DB29" s="164" t="str">
        <f t="shared" si="28"/>
        <v/>
      </c>
      <c r="DC29" s="164"/>
      <c r="DD29" s="164" t="str">
        <f t="shared" si="29"/>
        <v/>
      </c>
      <c r="DE29" s="164" t="str">
        <f t="shared" si="30"/>
        <v/>
      </c>
      <c r="DF29" s="164"/>
      <c r="DG29" s="164" t="str">
        <f t="shared" si="31"/>
        <v/>
      </c>
      <c r="DH29" s="164" t="str">
        <f t="shared" si="32"/>
        <v/>
      </c>
      <c r="DI29" s="164"/>
      <c r="DJ29" s="164" t="str">
        <f t="shared" si="33"/>
        <v/>
      </c>
      <c r="DK29" s="164" t="str">
        <f t="shared" si="34"/>
        <v/>
      </c>
      <c r="DL29" s="164"/>
      <c r="DM29" s="164" t="str">
        <f t="shared" si="35"/>
        <v/>
      </c>
      <c r="DN29" s="164" t="str">
        <f t="shared" si="36"/>
        <v/>
      </c>
      <c r="DO29" s="164"/>
      <c r="DP29" s="164" t="str">
        <f t="shared" si="37"/>
        <v/>
      </c>
      <c r="DQ29" s="164" t="str">
        <f t="shared" si="38"/>
        <v/>
      </c>
      <c r="DR29" s="164"/>
      <c r="DS29" s="164" t="str">
        <f t="shared" si="39"/>
        <v/>
      </c>
      <c r="DT29" s="164" t="str">
        <f t="shared" si="40"/>
        <v/>
      </c>
      <c r="DU29" s="164"/>
      <c r="DV29" s="164" t="str">
        <f t="shared" si="41"/>
        <v/>
      </c>
      <c r="DW29" s="164" t="str">
        <f t="shared" si="42"/>
        <v/>
      </c>
      <c r="DX29" s="164"/>
      <c r="DY29" s="164" t="str">
        <f t="shared" si="43"/>
        <v/>
      </c>
      <c r="DZ29" s="164" t="str">
        <f t="shared" si="44"/>
        <v/>
      </c>
      <c r="EA29" s="164"/>
      <c r="EB29" s="164" t="str">
        <f t="shared" si="45"/>
        <v/>
      </c>
      <c r="EC29" s="164" t="str">
        <f t="shared" si="46"/>
        <v/>
      </c>
      <c r="ED29" s="164"/>
      <c r="EE29" s="164" t="str">
        <f t="shared" si="47"/>
        <v/>
      </c>
      <c r="EF29" s="164" t="str">
        <f t="shared" si="48"/>
        <v/>
      </c>
      <c r="EG29" s="164"/>
      <c r="EH29" s="164" t="str">
        <f t="shared" si="49"/>
        <v/>
      </c>
      <c r="EI29" s="164">
        <f t="shared" si="50"/>
        <v>0</v>
      </c>
      <c r="EJ29" s="164"/>
      <c r="EK29" s="164">
        <f t="shared" si="51"/>
        <v>0</v>
      </c>
      <c r="EL29" s="164">
        <f t="shared" si="52"/>
        <v>0</v>
      </c>
      <c r="EM29" s="164"/>
      <c r="EN29" s="164">
        <f t="shared" si="53"/>
        <v>0</v>
      </c>
      <c r="EO29" s="164">
        <f t="shared" si="54"/>
        <v>0</v>
      </c>
      <c r="EP29" s="164"/>
      <c r="EQ29" s="164">
        <f t="shared" si="55"/>
        <v>0</v>
      </c>
      <c r="ER29" s="164">
        <f t="shared" si="56"/>
        <v>0</v>
      </c>
      <c r="ES29" s="164"/>
      <c r="ET29" s="164">
        <f t="shared" si="57"/>
        <v>0</v>
      </c>
      <c r="EU29" s="164">
        <f t="shared" si="58"/>
        <v>0</v>
      </c>
      <c r="EV29" s="164"/>
      <c r="EW29" s="164">
        <f t="shared" si="59"/>
        <v>0</v>
      </c>
      <c r="EX29" s="164">
        <f t="shared" si="60"/>
        <v>0</v>
      </c>
      <c r="EY29" s="164"/>
      <c r="EZ29" s="164">
        <f t="shared" si="61"/>
        <v>0</v>
      </c>
      <c r="FA29" s="164">
        <f t="shared" si="62"/>
        <v>0</v>
      </c>
      <c r="FB29" s="164"/>
      <c r="FC29" s="164">
        <f t="shared" si="63"/>
        <v>0</v>
      </c>
      <c r="FD29" s="164">
        <f t="shared" si="64"/>
        <v>0</v>
      </c>
      <c r="FE29" s="164"/>
      <c r="FF29" s="164">
        <f t="shared" si="65"/>
        <v>0</v>
      </c>
      <c r="FG29" s="164">
        <f t="shared" si="66"/>
        <v>0</v>
      </c>
      <c r="FH29" s="164"/>
      <c r="FI29" s="164">
        <f t="shared" si="67"/>
        <v>0</v>
      </c>
      <c r="FJ29" s="164">
        <f t="shared" si="68"/>
        <v>0</v>
      </c>
      <c r="FK29" s="164"/>
      <c r="FL29" s="164">
        <f t="shared" si="69"/>
        <v>0</v>
      </c>
      <c r="FM29" s="164">
        <f t="shared" si="70"/>
        <v>0</v>
      </c>
      <c r="FN29" s="164"/>
      <c r="FO29" s="164">
        <f t="shared" si="71"/>
        <v>0</v>
      </c>
      <c r="FP29" s="164">
        <f t="shared" si="72"/>
        <v>0</v>
      </c>
      <c r="FQ29" s="164"/>
      <c r="FR29" s="164">
        <f t="shared" si="73"/>
        <v>0</v>
      </c>
      <c r="FS29" s="164">
        <f t="shared" si="74"/>
        <v>0</v>
      </c>
      <c r="FT29" s="164"/>
      <c r="FU29" s="164">
        <f t="shared" si="75"/>
        <v>0</v>
      </c>
      <c r="FV29" s="164">
        <f t="shared" si="76"/>
        <v>0</v>
      </c>
      <c r="FW29" s="164"/>
      <c r="FX29" s="164">
        <f t="shared" si="77"/>
        <v>0</v>
      </c>
      <c r="FY29" s="42"/>
      <c r="FZ29" s="42"/>
      <c r="GA29" s="42"/>
      <c r="GB29" s="42"/>
      <c r="GC29" s="1">
        <f t="shared" si="78"/>
        <v>104800</v>
      </c>
      <c r="GE29" s="1">
        <f t="shared" si="79"/>
        <v>104800</v>
      </c>
      <c r="GG29" s="31">
        <v>74600</v>
      </c>
      <c r="GH29" s="35">
        <v>87400</v>
      </c>
      <c r="GI29" s="31">
        <v>66500</v>
      </c>
      <c r="GJ29" s="37">
        <v>104800</v>
      </c>
      <c r="GK29" s="31">
        <v>35000</v>
      </c>
      <c r="GL29" s="31">
        <v>35300</v>
      </c>
      <c r="GM29" s="14">
        <v>36100</v>
      </c>
      <c r="GN29" s="14">
        <v>37900</v>
      </c>
      <c r="GO29" s="19">
        <v>41000</v>
      </c>
      <c r="GP29" s="22">
        <v>42300</v>
      </c>
      <c r="GQ29" s="17">
        <v>44400</v>
      </c>
      <c r="GR29" s="23">
        <v>51900</v>
      </c>
      <c r="GS29" s="23">
        <v>56800</v>
      </c>
      <c r="GT29" s="15">
        <v>110700</v>
      </c>
      <c r="GU29" s="15">
        <v>119700</v>
      </c>
      <c r="GV29" s="26">
        <v>132700</v>
      </c>
      <c r="GW29" s="26">
        <v>139900</v>
      </c>
      <c r="GX29" s="26">
        <v>148400</v>
      </c>
      <c r="GY29" s="15">
        <v>157500</v>
      </c>
      <c r="GZ29" s="15">
        <v>175500</v>
      </c>
      <c r="HA29" s="3"/>
      <c r="HB29" s="3"/>
      <c r="HC29" s="3"/>
      <c r="HD29" s="3"/>
      <c r="HF29" s="50" t="str">
        <f t="shared" si="101"/>
        <v/>
      </c>
      <c r="HG29" s="50" t="str">
        <f t="shared" si="102"/>
        <v/>
      </c>
      <c r="HH29" s="50" t="str">
        <f t="shared" si="103"/>
        <v/>
      </c>
    </row>
    <row r="30" spans="1:216" ht="23.25" customHeight="1" thickTop="1" thickBot="1">
      <c r="A30" s="142">
        <v>22</v>
      </c>
      <c r="B30" s="114"/>
      <c r="C30" s="114"/>
      <c r="D30" s="114"/>
      <c r="E30" s="90"/>
      <c r="F30" s="90"/>
      <c r="G30" s="91"/>
      <c r="H30" s="98" t="str">
        <f t="shared" si="81"/>
        <v/>
      </c>
      <c r="I30" s="155"/>
      <c r="J30" s="156"/>
      <c r="K30" s="156"/>
      <c r="L30" s="157"/>
      <c r="M30" s="100" t="str">
        <f t="shared" si="82"/>
        <v/>
      </c>
      <c r="N30" s="100" t="str">
        <f t="shared" si="83"/>
        <v/>
      </c>
      <c r="O30" s="102" t="str">
        <f t="shared" si="84"/>
        <v/>
      </c>
      <c r="P30" s="103" t="str">
        <f t="shared" si="85"/>
        <v/>
      </c>
      <c r="Q30" s="100" t="str">
        <f t="shared" si="86"/>
        <v/>
      </c>
      <c r="R30" s="104" t="str">
        <f t="shared" si="87"/>
        <v/>
      </c>
      <c r="S30" s="100" t="str">
        <f t="shared" si="88"/>
        <v/>
      </c>
      <c r="T30" s="162"/>
      <c r="U30" s="162"/>
      <c r="V30" s="162"/>
      <c r="W30" s="162"/>
      <c r="X30" s="105" t="str">
        <f t="shared" si="89"/>
        <v/>
      </c>
      <c r="Y30" s="106" t="str">
        <f t="shared" si="90"/>
        <v/>
      </c>
      <c r="Z30" s="156"/>
      <c r="AA30" s="156"/>
      <c r="AB30" s="156"/>
      <c r="AC30" s="156"/>
      <c r="AD30" s="156"/>
      <c r="AE30" s="156"/>
      <c r="AF30" s="106" t="str">
        <f t="shared" si="91"/>
        <v/>
      </c>
      <c r="AG30" s="107" t="str">
        <f t="shared" si="92"/>
        <v/>
      </c>
      <c r="AH30" s="108" t="str">
        <f t="shared" si="93"/>
        <v/>
      </c>
      <c r="AI30" s="108" t="str">
        <f t="shared" si="106"/>
        <v/>
      </c>
      <c r="AJ30" s="108" t="str">
        <f t="shared" si="107"/>
        <v/>
      </c>
      <c r="AK30" s="3"/>
      <c r="AL30" s="3"/>
      <c r="AM30" s="3"/>
      <c r="AN30" s="3"/>
      <c r="AO30" s="3"/>
      <c r="AP30" s="3"/>
      <c r="AQ30" s="243" t="s">
        <v>51</v>
      </c>
      <c r="AR30" s="244"/>
      <c r="AS30" s="244"/>
      <c r="AT30" s="244"/>
      <c r="AU30" s="245"/>
      <c r="AV30" s="3"/>
      <c r="AW30" s="3"/>
      <c r="AZ30" s="1" t="s">
        <v>277</v>
      </c>
      <c r="BD30" s="1">
        <f t="shared" si="96"/>
        <v>0</v>
      </c>
      <c r="BE30" s="1" t="str">
        <f t="shared" si="97"/>
        <v/>
      </c>
      <c r="BF30" s="164"/>
      <c r="BG30" s="164"/>
      <c r="BH30" s="164"/>
      <c r="BI30" s="164"/>
      <c r="BJ30" s="164"/>
      <c r="BK30" s="171" t="str">
        <f>DX8</f>
        <v/>
      </c>
      <c r="BL30" s="164">
        <f t="shared" si="0"/>
        <v>107900</v>
      </c>
      <c r="BM30" s="164"/>
      <c r="BN30" s="164">
        <f t="shared" si="1"/>
        <v>107900</v>
      </c>
      <c r="BO30" s="164">
        <f t="shared" si="2"/>
        <v>90000</v>
      </c>
      <c r="BP30" s="164"/>
      <c r="BQ30" s="164">
        <f t="shared" si="3"/>
        <v>90000</v>
      </c>
      <c r="BR30" s="164">
        <f t="shared" si="4"/>
        <v>68500</v>
      </c>
      <c r="BS30" s="164"/>
      <c r="BT30" s="164">
        <f t="shared" si="5"/>
        <v>68500</v>
      </c>
      <c r="BU30" s="164">
        <f t="shared" si="6"/>
        <v>68500</v>
      </c>
      <c r="BV30" s="164"/>
      <c r="BW30" s="164">
        <f t="shared" si="7"/>
        <v>68500</v>
      </c>
      <c r="BX30" s="164">
        <f t="shared" si="8"/>
        <v>68500</v>
      </c>
      <c r="BY30" s="164"/>
      <c r="BZ30" s="164">
        <f t="shared" si="9"/>
        <v>68500</v>
      </c>
      <c r="CA30" s="164">
        <f t="shared" si="10"/>
        <v>68500</v>
      </c>
      <c r="CB30" s="164"/>
      <c r="CC30" s="164">
        <f t="shared" si="11"/>
        <v>68500</v>
      </c>
      <c r="CD30" s="164">
        <f t="shared" si="12"/>
        <v>90000</v>
      </c>
      <c r="CE30" s="164"/>
      <c r="CF30" s="164">
        <f t="shared" si="13"/>
        <v>90000</v>
      </c>
      <c r="CG30" s="164">
        <f t="shared" si="14"/>
        <v>76800</v>
      </c>
      <c r="CH30" s="164"/>
      <c r="CI30" s="164">
        <f t="shared" si="15"/>
        <v>76800</v>
      </c>
      <c r="CJ30" s="164">
        <f t="shared" si="16"/>
        <v>68500</v>
      </c>
      <c r="CK30" s="164"/>
      <c r="CL30" s="164">
        <f t="shared" si="17"/>
        <v>68500</v>
      </c>
      <c r="CM30" s="164">
        <f t="shared" si="18"/>
        <v>68500</v>
      </c>
      <c r="CN30" s="164"/>
      <c r="CO30" s="164">
        <f t="shared" si="19"/>
        <v>68500</v>
      </c>
      <c r="CP30" s="164">
        <f t="shared" si="20"/>
        <v>90000</v>
      </c>
      <c r="CQ30" s="164"/>
      <c r="CR30" s="164">
        <f t="shared" si="21"/>
        <v>90000</v>
      </c>
      <c r="CS30" s="164">
        <f t="shared" si="22"/>
        <v>76800</v>
      </c>
      <c r="CT30" s="164"/>
      <c r="CU30" s="164">
        <f t="shared" si="23"/>
        <v>76800</v>
      </c>
      <c r="CV30" s="164" t="str">
        <f t="shared" si="24"/>
        <v/>
      </c>
      <c r="CW30" s="164"/>
      <c r="CX30" s="164" t="str">
        <f t="shared" si="25"/>
        <v/>
      </c>
      <c r="CY30" s="164" t="str">
        <f t="shared" si="26"/>
        <v/>
      </c>
      <c r="CZ30" s="164"/>
      <c r="DA30" s="164" t="str">
        <f t="shared" si="27"/>
        <v/>
      </c>
      <c r="DB30" s="164" t="str">
        <f t="shared" si="28"/>
        <v/>
      </c>
      <c r="DC30" s="164"/>
      <c r="DD30" s="164" t="str">
        <f t="shared" si="29"/>
        <v/>
      </c>
      <c r="DE30" s="164" t="str">
        <f t="shared" si="30"/>
        <v/>
      </c>
      <c r="DF30" s="164"/>
      <c r="DG30" s="164" t="str">
        <f t="shared" si="31"/>
        <v/>
      </c>
      <c r="DH30" s="164" t="str">
        <f t="shared" si="32"/>
        <v/>
      </c>
      <c r="DI30" s="164"/>
      <c r="DJ30" s="164" t="str">
        <f t="shared" si="33"/>
        <v/>
      </c>
      <c r="DK30" s="164" t="str">
        <f t="shared" si="34"/>
        <v/>
      </c>
      <c r="DL30" s="164"/>
      <c r="DM30" s="164" t="str">
        <f t="shared" si="35"/>
        <v/>
      </c>
      <c r="DN30" s="164" t="str">
        <f t="shared" si="36"/>
        <v/>
      </c>
      <c r="DO30" s="164"/>
      <c r="DP30" s="164" t="str">
        <f t="shared" si="37"/>
        <v/>
      </c>
      <c r="DQ30" s="164" t="str">
        <f t="shared" si="38"/>
        <v/>
      </c>
      <c r="DR30" s="164"/>
      <c r="DS30" s="164" t="str">
        <f t="shared" si="39"/>
        <v/>
      </c>
      <c r="DT30" s="164" t="str">
        <f t="shared" si="40"/>
        <v/>
      </c>
      <c r="DU30" s="164"/>
      <c r="DV30" s="164" t="str">
        <f t="shared" si="41"/>
        <v/>
      </c>
      <c r="DW30" s="164" t="str">
        <f t="shared" si="42"/>
        <v/>
      </c>
      <c r="DX30" s="164"/>
      <c r="DY30" s="164" t="str">
        <f t="shared" si="43"/>
        <v/>
      </c>
      <c r="DZ30" s="164" t="str">
        <f t="shared" si="44"/>
        <v/>
      </c>
      <c r="EA30" s="164"/>
      <c r="EB30" s="164" t="str">
        <f t="shared" si="45"/>
        <v/>
      </c>
      <c r="EC30" s="164" t="str">
        <f t="shared" si="46"/>
        <v/>
      </c>
      <c r="ED30" s="164"/>
      <c r="EE30" s="164" t="str">
        <f t="shared" si="47"/>
        <v/>
      </c>
      <c r="EF30" s="164" t="str">
        <f t="shared" si="48"/>
        <v/>
      </c>
      <c r="EG30" s="164"/>
      <c r="EH30" s="164" t="str">
        <f t="shared" si="49"/>
        <v/>
      </c>
      <c r="EI30" s="164">
        <f t="shared" si="50"/>
        <v>0</v>
      </c>
      <c r="EJ30" s="164"/>
      <c r="EK30" s="164">
        <f t="shared" si="51"/>
        <v>0</v>
      </c>
      <c r="EL30" s="164">
        <f t="shared" si="52"/>
        <v>0</v>
      </c>
      <c r="EM30" s="164"/>
      <c r="EN30" s="164">
        <f t="shared" si="53"/>
        <v>0</v>
      </c>
      <c r="EO30" s="164">
        <f t="shared" si="54"/>
        <v>0</v>
      </c>
      <c r="EP30" s="164"/>
      <c r="EQ30" s="164">
        <f t="shared" si="55"/>
        <v>0</v>
      </c>
      <c r="ER30" s="164">
        <f t="shared" si="56"/>
        <v>0</v>
      </c>
      <c r="ES30" s="164"/>
      <c r="ET30" s="164">
        <f t="shared" si="57"/>
        <v>0</v>
      </c>
      <c r="EU30" s="164">
        <f t="shared" si="58"/>
        <v>0</v>
      </c>
      <c r="EV30" s="164"/>
      <c r="EW30" s="164">
        <f t="shared" si="59"/>
        <v>0</v>
      </c>
      <c r="EX30" s="164">
        <f t="shared" si="60"/>
        <v>0</v>
      </c>
      <c r="EY30" s="164"/>
      <c r="EZ30" s="164">
        <f t="shared" si="61"/>
        <v>0</v>
      </c>
      <c r="FA30" s="164">
        <f t="shared" si="62"/>
        <v>0</v>
      </c>
      <c r="FB30" s="164"/>
      <c r="FC30" s="164">
        <f t="shared" si="63"/>
        <v>0</v>
      </c>
      <c r="FD30" s="164">
        <f t="shared" si="64"/>
        <v>0</v>
      </c>
      <c r="FE30" s="164"/>
      <c r="FF30" s="164">
        <f t="shared" si="65"/>
        <v>0</v>
      </c>
      <c r="FG30" s="164">
        <f t="shared" si="66"/>
        <v>0</v>
      </c>
      <c r="FH30" s="164"/>
      <c r="FI30" s="164">
        <f t="shared" si="67"/>
        <v>0</v>
      </c>
      <c r="FJ30" s="164">
        <f t="shared" si="68"/>
        <v>0</v>
      </c>
      <c r="FK30" s="164"/>
      <c r="FL30" s="164">
        <f t="shared" si="69"/>
        <v>0</v>
      </c>
      <c r="FM30" s="164">
        <f t="shared" si="70"/>
        <v>0</v>
      </c>
      <c r="FN30" s="164"/>
      <c r="FO30" s="164">
        <f t="shared" si="71"/>
        <v>0</v>
      </c>
      <c r="FP30" s="164">
        <f t="shared" si="72"/>
        <v>0</v>
      </c>
      <c r="FQ30" s="164"/>
      <c r="FR30" s="164">
        <f t="shared" si="73"/>
        <v>0</v>
      </c>
      <c r="FS30" s="164">
        <f t="shared" si="74"/>
        <v>0</v>
      </c>
      <c r="FT30" s="164"/>
      <c r="FU30" s="164">
        <f t="shared" si="75"/>
        <v>0</v>
      </c>
      <c r="FV30" s="164">
        <f t="shared" si="76"/>
        <v>0</v>
      </c>
      <c r="FW30" s="164"/>
      <c r="FX30" s="164">
        <f t="shared" si="77"/>
        <v>0</v>
      </c>
      <c r="FY30" s="42"/>
      <c r="FZ30" s="42"/>
      <c r="GA30" s="42"/>
      <c r="GB30" s="42"/>
      <c r="GC30" s="1">
        <f t="shared" si="78"/>
        <v>107900</v>
      </c>
      <c r="GE30" s="1">
        <f t="shared" si="79"/>
        <v>107900</v>
      </c>
      <c r="GG30" s="31">
        <v>76800</v>
      </c>
      <c r="GH30" s="36">
        <v>90000</v>
      </c>
      <c r="GI30" s="30">
        <v>68500</v>
      </c>
      <c r="GJ30" s="37">
        <v>107900</v>
      </c>
      <c r="GK30" s="31">
        <v>36100</v>
      </c>
      <c r="GL30" s="31">
        <v>36400</v>
      </c>
      <c r="GM30" s="14">
        <v>37200</v>
      </c>
      <c r="GN30" s="14">
        <v>39000</v>
      </c>
      <c r="GO30" s="19">
        <v>42200</v>
      </c>
      <c r="GP30" s="22">
        <v>43600</v>
      </c>
      <c r="GQ30" s="17">
        <v>45700</v>
      </c>
      <c r="GR30" s="23">
        <v>53500</v>
      </c>
      <c r="GS30" s="23">
        <v>58500</v>
      </c>
      <c r="GT30" s="15">
        <v>114000</v>
      </c>
      <c r="GU30" s="15">
        <v>123300</v>
      </c>
      <c r="GV30" s="15">
        <v>136700</v>
      </c>
      <c r="GW30" s="15">
        <v>144100</v>
      </c>
      <c r="GX30" s="15">
        <v>152900</v>
      </c>
      <c r="GY30" s="26">
        <v>162200</v>
      </c>
      <c r="GZ30" s="26">
        <v>180800</v>
      </c>
      <c r="HA30" s="3"/>
      <c r="HB30" s="3"/>
      <c r="HC30" s="3"/>
      <c r="HD30" s="3"/>
      <c r="HF30" s="50" t="str">
        <f t="shared" si="101"/>
        <v/>
      </c>
      <c r="HG30" s="50" t="str">
        <f t="shared" si="102"/>
        <v/>
      </c>
      <c r="HH30" s="50" t="str">
        <f t="shared" si="103"/>
        <v/>
      </c>
    </row>
    <row r="31" spans="1:216" ht="23.25" customHeight="1" thickTop="1" thickBot="1">
      <c r="A31" s="142">
        <v>23</v>
      </c>
      <c r="B31" s="114"/>
      <c r="C31" s="114"/>
      <c r="D31" s="114"/>
      <c r="E31" s="90"/>
      <c r="F31" s="90"/>
      <c r="G31" s="91"/>
      <c r="H31" s="98" t="str">
        <f t="shared" si="81"/>
        <v/>
      </c>
      <c r="I31" s="155"/>
      <c r="J31" s="156"/>
      <c r="K31" s="156"/>
      <c r="L31" s="157"/>
      <c r="M31" s="100" t="str">
        <f t="shared" si="82"/>
        <v/>
      </c>
      <c r="N31" s="100" t="str">
        <f t="shared" si="83"/>
        <v/>
      </c>
      <c r="O31" s="102" t="str">
        <f t="shared" si="84"/>
        <v/>
      </c>
      <c r="P31" s="103" t="str">
        <f t="shared" si="85"/>
        <v/>
      </c>
      <c r="Q31" s="100" t="str">
        <f t="shared" si="86"/>
        <v/>
      </c>
      <c r="R31" s="104" t="str">
        <f t="shared" si="87"/>
        <v/>
      </c>
      <c r="S31" s="100" t="str">
        <f t="shared" si="88"/>
        <v/>
      </c>
      <c r="T31" s="162"/>
      <c r="U31" s="162"/>
      <c r="V31" s="162"/>
      <c r="W31" s="162"/>
      <c r="X31" s="105" t="str">
        <f t="shared" si="89"/>
        <v/>
      </c>
      <c r="Y31" s="106" t="str">
        <f t="shared" si="90"/>
        <v/>
      </c>
      <c r="Z31" s="156"/>
      <c r="AA31" s="156"/>
      <c r="AB31" s="156"/>
      <c r="AC31" s="156"/>
      <c r="AD31" s="156"/>
      <c r="AE31" s="156"/>
      <c r="AF31" s="106" t="str">
        <f t="shared" si="91"/>
        <v/>
      </c>
      <c r="AG31" s="107" t="str">
        <f t="shared" si="92"/>
        <v/>
      </c>
      <c r="AH31" s="108" t="str">
        <f t="shared" si="93"/>
        <v/>
      </c>
      <c r="AI31" s="108" t="str">
        <f t="shared" si="106"/>
        <v/>
      </c>
      <c r="AJ31" s="108" t="str">
        <f t="shared" si="107"/>
        <v/>
      </c>
      <c r="AK31" s="3"/>
      <c r="AL31" s="3"/>
      <c r="AM31" s="3"/>
      <c r="AN31" s="3"/>
      <c r="AO31" s="3"/>
      <c r="AP31" s="3"/>
      <c r="AQ31" s="249" t="s">
        <v>52</v>
      </c>
      <c r="AR31" s="250"/>
      <c r="AS31" s="250"/>
      <c r="AT31" s="250"/>
      <c r="AU31" s="251"/>
      <c r="AV31" s="3"/>
      <c r="AW31" s="3"/>
      <c r="AZ31" s="1" t="s">
        <v>273</v>
      </c>
      <c r="BD31" s="1">
        <f t="shared" si="96"/>
        <v>0</v>
      </c>
      <c r="BE31" s="1" t="str">
        <f t="shared" si="97"/>
        <v/>
      </c>
      <c r="BF31" s="164"/>
      <c r="BG31" s="164"/>
      <c r="BH31" s="164"/>
      <c r="BI31" s="164"/>
      <c r="BJ31" s="164"/>
      <c r="BK31" s="171" t="str">
        <f>EA8</f>
        <v/>
      </c>
      <c r="BL31" s="164">
        <f t="shared" si="0"/>
        <v>111100</v>
      </c>
      <c r="BM31" s="164"/>
      <c r="BN31" s="164">
        <f t="shared" si="1"/>
        <v>111100</v>
      </c>
      <c r="BO31" s="164">
        <f t="shared" si="2"/>
        <v>92700</v>
      </c>
      <c r="BP31" s="164"/>
      <c r="BQ31" s="164">
        <f t="shared" si="3"/>
        <v>92700</v>
      </c>
      <c r="BR31" s="164">
        <f t="shared" si="4"/>
        <v>70600</v>
      </c>
      <c r="BS31" s="164"/>
      <c r="BT31" s="164">
        <f t="shared" si="5"/>
        <v>70600</v>
      </c>
      <c r="BU31" s="164">
        <f t="shared" si="6"/>
        <v>70600</v>
      </c>
      <c r="BV31" s="164"/>
      <c r="BW31" s="164">
        <f t="shared" si="7"/>
        <v>70600</v>
      </c>
      <c r="BX31" s="164">
        <f t="shared" si="8"/>
        <v>70600</v>
      </c>
      <c r="BY31" s="164"/>
      <c r="BZ31" s="164">
        <f t="shared" si="9"/>
        <v>70600</v>
      </c>
      <c r="CA31" s="164">
        <f t="shared" si="10"/>
        <v>70600</v>
      </c>
      <c r="CB31" s="164"/>
      <c r="CC31" s="164">
        <f t="shared" si="11"/>
        <v>70600</v>
      </c>
      <c r="CD31" s="164">
        <f t="shared" si="12"/>
        <v>92700</v>
      </c>
      <c r="CE31" s="164"/>
      <c r="CF31" s="164">
        <f t="shared" si="13"/>
        <v>92700</v>
      </c>
      <c r="CG31" s="164">
        <f t="shared" si="14"/>
        <v>79100</v>
      </c>
      <c r="CH31" s="164"/>
      <c r="CI31" s="164">
        <f t="shared" si="15"/>
        <v>79100</v>
      </c>
      <c r="CJ31" s="164">
        <f t="shared" si="16"/>
        <v>70600</v>
      </c>
      <c r="CK31" s="164"/>
      <c r="CL31" s="164">
        <f t="shared" si="17"/>
        <v>70600</v>
      </c>
      <c r="CM31" s="164">
        <f t="shared" si="18"/>
        <v>70600</v>
      </c>
      <c r="CN31" s="164"/>
      <c r="CO31" s="164">
        <f t="shared" si="19"/>
        <v>70600</v>
      </c>
      <c r="CP31" s="164">
        <f t="shared" si="20"/>
        <v>92700</v>
      </c>
      <c r="CQ31" s="164"/>
      <c r="CR31" s="164">
        <f t="shared" si="21"/>
        <v>92700</v>
      </c>
      <c r="CS31" s="164">
        <f t="shared" si="22"/>
        <v>79100</v>
      </c>
      <c r="CT31" s="164"/>
      <c r="CU31" s="164">
        <f t="shared" si="23"/>
        <v>79100</v>
      </c>
      <c r="CV31" s="164" t="str">
        <f t="shared" si="24"/>
        <v/>
      </c>
      <c r="CW31" s="164"/>
      <c r="CX31" s="164" t="str">
        <f t="shared" si="25"/>
        <v/>
      </c>
      <c r="CY31" s="164" t="str">
        <f t="shared" si="26"/>
        <v/>
      </c>
      <c r="CZ31" s="164"/>
      <c r="DA31" s="164" t="str">
        <f t="shared" si="27"/>
        <v/>
      </c>
      <c r="DB31" s="164" t="str">
        <f t="shared" si="28"/>
        <v/>
      </c>
      <c r="DC31" s="164"/>
      <c r="DD31" s="164" t="str">
        <f t="shared" si="29"/>
        <v/>
      </c>
      <c r="DE31" s="164" t="str">
        <f t="shared" si="30"/>
        <v/>
      </c>
      <c r="DF31" s="164"/>
      <c r="DG31" s="164" t="str">
        <f t="shared" si="31"/>
        <v/>
      </c>
      <c r="DH31" s="164" t="str">
        <f t="shared" si="32"/>
        <v/>
      </c>
      <c r="DI31" s="164"/>
      <c r="DJ31" s="164" t="str">
        <f t="shared" si="33"/>
        <v/>
      </c>
      <c r="DK31" s="164" t="str">
        <f t="shared" si="34"/>
        <v/>
      </c>
      <c r="DL31" s="164"/>
      <c r="DM31" s="164" t="str">
        <f t="shared" si="35"/>
        <v/>
      </c>
      <c r="DN31" s="164" t="str">
        <f t="shared" si="36"/>
        <v/>
      </c>
      <c r="DO31" s="164"/>
      <c r="DP31" s="164" t="str">
        <f t="shared" si="37"/>
        <v/>
      </c>
      <c r="DQ31" s="164" t="str">
        <f t="shared" si="38"/>
        <v/>
      </c>
      <c r="DR31" s="164"/>
      <c r="DS31" s="164" t="str">
        <f t="shared" si="39"/>
        <v/>
      </c>
      <c r="DT31" s="164" t="str">
        <f t="shared" si="40"/>
        <v/>
      </c>
      <c r="DU31" s="164"/>
      <c r="DV31" s="164" t="str">
        <f t="shared" si="41"/>
        <v/>
      </c>
      <c r="DW31" s="164" t="str">
        <f t="shared" si="42"/>
        <v/>
      </c>
      <c r="DX31" s="164"/>
      <c r="DY31" s="164" t="str">
        <f t="shared" si="43"/>
        <v/>
      </c>
      <c r="DZ31" s="164" t="str">
        <f t="shared" si="44"/>
        <v/>
      </c>
      <c r="EA31" s="164"/>
      <c r="EB31" s="164" t="str">
        <f t="shared" si="45"/>
        <v/>
      </c>
      <c r="EC31" s="164" t="str">
        <f t="shared" si="46"/>
        <v/>
      </c>
      <c r="ED31" s="164"/>
      <c r="EE31" s="164" t="str">
        <f t="shared" si="47"/>
        <v/>
      </c>
      <c r="EF31" s="164" t="str">
        <f t="shared" si="48"/>
        <v/>
      </c>
      <c r="EG31" s="164"/>
      <c r="EH31" s="164" t="str">
        <f t="shared" si="49"/>
        <v/>
      </c>
      <c r="EI31" s="164">
        <f t="shared" si="50"/>
        <v>0</v>
      </c>
      <c r="EJ31" s="164"/>
      <c r="EK31" s="164">
        <f t="shared" si="51"/>
        <v>0</v>
      </c>
      <c r="EL31" s="164">
        <f t="shared" si="52"/>
        <v>0</v>
      </c>
      <c r="EM31" s="164"/>
      <c r="EN31" s="164">
        <f t="shared" si="53"/>
        <v>0</v>
      </c>
      <c r="EO31" s="164">
        <f t="shared" si="54"/>
        <v>0</v>
      </c>
      <c r="EP31" s="164"/>
      <c r="EQ31" s="164">
        <f t="shared" si="55"/>
        <v>0</v>
      </c>
      <c r="ER31" s="164">
        <f t="shared" si="56"/>
        <v>0</v>
      </c>
      <c r="ES31" s="164"/>
      <c r="ET31" s="164">
        <f t="shared" si="57"/>
        <v>0</v>
      </c>
      <c r="EU31" s="164">
        <f t="shared" si="58"/>
        <v>0</v>
      </c>
      <c r="EV31" s="164"/>
      <c r="EW31" s="164">
        <f t="shared" si="59"/>
        <v>0</v>
      </c>
      <c r="EX31" s="164">
        <f t="shared" si="60"/>
        <v>0</v>
      </c>
      <c r="EY31" s="164"/>
      <c r="EZ31" s="164">
        <f t="shared" si="61"/>
        <v>0</v>
      </c>
      <c r="FA31" s="164">
        <f t="shared" si="62"/>
        <v>0</v>
      </c>
      <c r="FB31" s="164"/>
      <c r="FC31" s="164">
        <f t="shared" si="63"/>
        <v>0</v>
      </c>
      <c r="FD31" s="164">
        <f t="shared" si="64"/>
        <v>0</v>
      </c>
      <c r="FE31" s="164"/>
      <c r="FF31" s="164">
        <f t="shared" si="65"/>
        <v>0</v>
      </c>
      <c r="FG31" s="164">
        <f t="shared" si="66"/>
        <v>0</v>
      </c>
      <c r="FH31" s="164"/>
      <c r="FI31" s="164">
        <f t="shared" si="67"/>
        <v>0</v>
      </c>
      <c r="FJ31" s="164">
        <f t="shared" si="68"/>
        <v>0</v>
      </c>
      <c r="FK31" s="164"/>
      <c r="FL31" s="164">
        <f t="shared" si="69"/>
        <v>0</v>
      </c>
      <c r="FM31" s="164">
        <f t="shared" si="70"/>
        <v>0</v>
      </c>
      <c r="FN31" s="164"/>
      <c r="FO31" s="164">
        <f t="shared" si="71"/>
        <v>0</v>
      </c>
      <c r="FP31" s="164">
        <f t="shared" si="72"/>
        <v>0</v>
      </c>
      <c r="FQ31" s="164"/>
      <c r="FR31" s="164">
        <f t="shared" si="73"/>
        <v>0</v>
      </c>
      <c r="FS31" s="164">
        <f t="shared" si="74"/>
        <v>0</v>
      </c>
      <c r="FT31" s="164"/>
      <c r="FU31" s="164">
        <f t="shared" si="75"/>
        <v>0</v>
      </c>
      <c r="FV31" s="164">
        <f t="shared" si="76"/>
        <v>0</v>
      </c>
      <c r="FW31" s="164"/>
      <c r="FX31" s="164">
        <f t="shared" si="77"/>
        <v>0</v>
      </c>
      <c r="FY31" s="42"/>
      <c r="FZ31" s="42"/>
      <c r="GA31" s="42"/>
      <c r="GB31" s="42"/>
      <c r="GC31" s="1">
        <f t="shared" si="78"/>
        <v>111100</v>
      </c>
      <c r="GE31" s="1">
        <f t="shared" si="79"/>
        <v>111100</v>
      </c>
      <c r="GG31" s="30">
        <v>79100</v>
      </c>
      <c r="GH31" s="36">
        <v>92700</v>
      </c>
      <c r="GI31" s="31">
        <v>70600</v>
      </c>
      <c r="GJ31" s="30">
        <v>111100</v>
      </c>
      <c r="GK31" s="34">
        <v>37200</v>
      </c>
      <c r="GL31" s="34">
        <v>37500</v>
      </c>
      <c r="GM31" s="15">
        <v>38300</v>
      </c>
      <c r="GN31" s="14">
        <v>40200</v>
      </c>
      <c r="GO31" s="19">
        <v>43500</v>
      </c>
      <c r="GP31" s="22">
        <v>44900</v>
      </c>
      <c r="GQ31" s="17">
        <v>47100</v>
      </c>
      <c r="GR31" s="23">
        <v>55100</v>
      </c>
      <c r="GS31" s="23">
        <v>60300</v>
      </c>
      <c r="GT31" s="15">
        <v>117400</v>
      </c>
      <c r="GU31" s="15">
        <v>127000</v>
      </c>
      <c r="GV31" s="26">
        <v>140800</v>
      </c>
      <c r="GW31" s="26">
        <v>148400</v>
      </c>
      <c r="GX31" s="26">
        <v>157500</v>
      </c>
      <c r="GY31" s="26">
        <v>167100</v>
      </c>
      <c r="GZ31" s="26">
        <v>186200</v>
      </c>
      <c r="HA31" s="3"/>
      <c r="HB31" s="3"/>
      <c r="HC31" s="3"/>
      <c r="HD31" s="3"/>
      <c r="HF31" s="50" t="str">
        <f t="shared" si="101"/>
        <v/>
      </c>
      <c r="HG31" s="50" t="str">
        <f t="shared" si="102"/>
        <v/>
      </c>
      <c r="HH31" s="50" t="str">
        <f t="shared" si="103"/>
        <v/>
      </c>
    </row>
    <row r="32" spans="1:216" ht="23.25" customHeight="1" thickTop="1" thickBot="1">
      <c r="A32" s="142">
        <v>24</v>
      </c>
      <c r="B32" s="114"/>
      <c r="C32" s="114"/>
      <c r="D32" s="114"/>
      <c r="E32" s="90"/>
      <c r="F32" s="90"/>
      <c r="G32" s="91"/>
      <c r="H32" s="98" t="str">
        <f t="shared" si="81"/>
        <v/>
      </c>
      <c r="I32" s="155"/>
      <c r="J32" s="156"/>
      <c r="K32" s="156"/>
      <c r="L32" s="157"/>
      <c r="M32" s="100" t="str">
        <f t="shared" si="82"/>
        <v/>
      </c>
      <c r="N32" s="100" t="str">
        <f t="shared" si="83"/>
        <v/>
      </c>
      <c r="O32" s="102" t="str">
        <f t="shared" si="84"/>
        <v/>
      </c>
      <c r="P32" s="103" t="str">
        <f t="shared" si="85"/>
        <v/>
      </c>
      <c r="Q32" s="100" t="str">
        <f t="shared" si="86"/>
        <v/>
      </c>
      <c r="R32" s="104" t="str">
        <f t="shared" si="87"/>
        <v/>
      </c>
      <c r="S32" s="100" t="str">
        <f t="shared" si="88"/>
        <v/>
      </c>
      <c r="T32" s="162"/>
      <c r="U32" s="162"/>
      <c r="V32" s="162"/>
      <c r="W32" s="162"/>
      <c r="X32" s="105" t="str">
        <f t="shared" si="89"/>
        <v/>
      </c>
      <c r="Y32" s="106" t="str">
        <f t="shared" si="90"/>
        <v/>
      </c>
      <c r="Z32" s="156"/>
      <c r="AA32" s="156"/>
      <c r="AB32" s="156"/>
      <c r="AC32" s="156"/>
      <c r="AD32" s="156"/>
      <c r="AE32" s="156"/>
      <c r="AF32" s="106" t="str">
        <f t="shared" si="91"/>
        <v/>
      </c>
      <c r="AG32" s="107" t="str">
        <f t="shared" si="92"/>
        <v/>
      </c>
      <c r="AH32" s="108" t="str">
        <f t="shared" si="93"/>
        <v/>
      </c>
      <c r="AI32" s="108" t="str">
        <f t="shared" si="106"/>
        <v/>
      </c>
      <c r="AJ32" s="108" t="str">
        <f t="shared" si="107"/>
        <v/>
      </c>
      <c r="AK32" s="3"/>
      <c r="AL32" s="3"/>
      <c r="AM32" s="3"/>
      <c r="AN32" s="3"/>
      <c r="AO32" s="3"/>
      <c r="AP32" s="3"/>
      <c r="AQ32" s="246" t="s">
        <v>53</v>
      </c>
      <c r="AR32" s="247"/>
      <c r="AS32" s="247"/>
      <c r="AT32" s="247"/>
      <c r="AU32" s="248"/>
      <c r="AV32" s="3"/>
      <c r="AW32" s="3"/>
      <c r="AZ32" s="1" t="s">
        <v>272</v>
      </c>
      <c r="BD32" s="1">
        <f t="shared" si="96"/>
        <v>0</v>
      </c>
      <c r="BE32" s="1" t="str">
        <f t="shared" si="97"/>
        <v/>
      </c>
      <c r="BF32" s="164"/>
      <c r="BG32" s="164"/>
      <c r="BH32" s="164"/>
      <c r="BI32" s="164"/>
      <c r="BJ32" s="164"/>
      <c r="BK32" s="171" t="str">
        <f>ED8</f>
        <v/>
      </c>
      <c r="BL32" s="164">
        <f t="shared" si="0"/>
        <v>114400</v>
      </c>
      <c r="BM32" s="164"/>
      <c r="BN32" s="164">
        <f t="shared" si="1"/>
        <v>114400</v>
      </c>
      <c r="BO32" s="164">
        <f t="shared" si="2"/>
        <v>95500</v>
      </c>
      <c r="BP32" s="164"/>
      <c r="BQ32" s="164">
        <f t="shared" si="3"/>
        <v>95500</v>
      </c>
      <c r="BR32" s="164">
        <f t="shared" si="4"/>
        <v>72700</v>
      </c>
      <c r="BS32" s="164"/>
      <c r="BT32" s="164">
        <f t="shared" si="5"/>
        <v>72700</v>
      </c>
      <c r="BU32" s="164">
        <f t="shared" si="6"/>
        <v>72700</v>
      </c>
      <c r="BV32" s="164"/>
      <c r="BW32" s="164">
        <f t="shared" si="7"/>
        <v>72700</v>
      </c>
      <c r="BX32" s="164">
        <f t="shared" si="8"/>
        <v>72700</v>
      </c>
      <c r="BY32" s="164"/>
      <c r="BZ32" s="164">
        <f t="shared" si="9"/>
        <v>72700</v>
      </c>
      <c r="CA32" s="164">
        <f t="shared" si="10"/>
        <v>72700</v>
      </c>
      <c r="CB32" s="164"/>
      <c r="CC32" s="164">
        <f t="shared" si="11"/>
        <v>72700</v>
      </c>
      <c r="CD32" s="164">
        <f t="shared" si="12"/>
        <v>95500</v>
      </c>
      <c r="CE32" s="164"/>
      <c r="CF32" s="164">
        <f t="shared" si="13"/>
        <v>95500</v>
      </c>
      <c r="CG32" s="164">
        <f t="shared" si="14"/>
        <v>81500</v>
      </c>
      <c r="CH32" s="164"/>
      <c r="CI32" s="164">
        <f t="shared" si="15"/>
        <v>81500</v>
      </c>
      <c r="CJ32" s="164">
        <f t="shared" si="16"/>
        <v>72700</v>
      </c>
      <c r="CK32" s="164"/>
      <c r="CL32" s="164">
        <f t="shared" si="17"/>
        <v>72700</v>
      </c>
      <c r="CM32" s="164">
        <f t="shared" si="18"/>
        <v>72700</v>
      </c>
      <c r="CN32" s="164"/>
      <c r="CO32" s="164">
        <f t="shared" si="19"/>
        <v>72700</v>
      </c>
      <c r="CP32" s="164">
        <f t="shared" si="20"/>
        <v>95500</v>
      </c>
      <c r="CQ32" s="164"/>
      <c r="CR32" s="164">
        <f t="shared" si="21"/>
        <v>95500</v>
      </c>
      <c r="CS32" s="164">
        <f t="shared" si="22"/>
        <v>81500</v>
      </c>
      <c r="CT32" s="164"/>
      <c r="CU32" s="164">
        <f t="shared" si="23"/>
        <v>81500</v>
      </c>
      <c r="CV32" s="164" t="str">
        <f t="shared" si="24"/>
        <v/>
      </c>
      <c r="CW32" s="164"/>
      <c r="CX32" s="164" t="str">
        <f t="shared" si="25"/>
        <v/>
      </c>
      <c r="CY32" s="164" t="str">
        <f t="shared" si="26"/>
        <v/>
      </c>
      <c r="CZ32" s="164"/>
      <c r="DA32" s="164" t="str">
        <f t="shared" si="27"/>
        <v/>
      </c>
      <c r="DB32" s="164" t="str">
        <f t="shared" si="28"/>
        <v/>
      </c>
      <c r="DC32" s="164"/>
      <c r="DD32" s="164" t="str">
        <f t="shared" si="29"/>
        <v/>
      </c>
      <c r="DE32" s="164" t="str">
        <f t="shared" si="30"/>
        <v/>
      </c>
      <c r="DF32" s="164"/>
      <c r="DG32" s="164" t="str">
        <f t="shared" si="31"/>
        <v/>
      </c>
      <c r="DH32" s="164" t="str">
        <f t="shared" si="32"/>
        <v/>
      </c>
      <c r="DI32" s="164"/>
      <c r="DJ32" s="164" t="str">
        <f t="shared" si="33"/>
        <v/>
      </c>
      <c r="DK32" s="164" t="str">
        <f t="shared" si="34"/>
        <v/>
      </c>
      <c r="DL32" s="164"/>
      <c r="DM32" s="164" t="str">
        <f t="shared" si="35"/>
        <v/>
      </c>
      <c r="DN32" s="164" t="str">
        <f t="shared" si="36"/>
        <v/>
      </c>
      <c r="DO32" s="164"/>
      <c r="DP32" s="164" t="str">
        <f t="shared" si="37"/>
        <v/>
      </c>
      <c r="DQ32" s="164" t="str">
        <f t="shared" si="38"/>
        <v/>
      </c>
      <c r="DR32" s="164"/>
      <c r="DS32" s="164" t="str">
        <f t="shared" si="39"/>
        <v/>
      </c>
      <c r="DT32" s="164" t="str">
        <f t="shared" si="40"/>
        <v/>
      </c>
      <c r="DU32" s="164"/>
      <c r="DV32" s="164" t="str">
        <f t="shared" si="41"/>
        <v/>
      </c>
      <c r="DW32" s="164" t="str">
        <f t="shared" si="42"/>
        <v/>
      </c>
      <c r="DX32" s="164"/>
      <c r="DY32" s="164" t="str">
        <f t="shared" si="43"/>
        <v/>
      </c>
      <c r="DZ32" s="164" t="str">
        <f t="shared" si="44"/>
        <v/>
      </c>
      <c r="EA32" s="164"/>
      <c r="EB32" s="164" t="str">
        <f t="shared" si="45"/>
        <v/>
      </c>
      <c r="EC32" s="164" t="str">
        <f t="shared" si="46"/>
        <v/>
      </c>
      <c r="ED32" s="164"/>
      <c r="EE32" s="164" t="str">
        <f t="shared" si="47"/>
        <v/>
      </c>
      <c r="EF32" s="164" t="str">
        <f t="shared" si="48"/>
        <v/>
      </c>
      <c r="EG32" s="164"/>
      <c r="EH32" s="164" t="str">
        <f t="shared" si="49"/>
        <v/>
      </c>
      <c r="EI32" s="164">
        <f t="shared" si="50"/>
        <v>0</v>
      </c>
      <c r="EJ32" s="164"/>
      <c r="EK32" s="164">
        <f t="shared" si="51"/>
        <v>0</v>
      </c>
      <c r="EL32" s="164">
        <f t="shared" si="52"/>
        <v>0</v>
      </c>
      <c r="EM32" s="164"/>
      <c r="EN32" s="164">
        <f t="shared" si="53"/>
        <v>0</v>
      </c>
      <c r="EO32" s="164">
        <f t="shared" si="54"/>
        <v>0</v>
      </c>
      <c r="EP32" s="164"/>
      <c r="EQ32" s="164">
        <f t="shared" si="55"/>
        <v>0</v>
      </c>
      <c r="ER32" s="164">
        <f t="shared" si="56"/>
        <v>0</v>
      </c>
      <c r="ES32" s="164"/>
      <c r="ET32" s="164">
        <f t="shared" si="57"/>
        <v>0</v>
      </c>
      <c r="EU32" s="164">
        <f t="shared" si="58"/>
        <v>0</v>
      </c>
      <c r="EV32" s="164"/>
      <c r="EW32" s="164">
        <f t="shared" si="59"/>
        <v>0</v>
      </c>
      <c r="EX32" s="164">
        <f t="shared" si="60"/>
        <v>0</v>
      </c>
      <c r="EY32" s="164"/>
      <c r="EZ32" s="164">
        <f t="shared" si="61"/>
        <v>0</v>
      </c>
      <c r="FA32" s="164">
        <f t="shared" si="62"/>
        <v>0</v>
      </c>
      <c r="FB32" s="164"/>
      <c r="FC32" s="164">
        <f t="shared" si="63"/>
        <v>0</v>
      </c>
      <c r="FD32" s="164">
        <f t="shared" si="64"/>
        <v>0</v>
      </c>
      <c r="FE32" s="164"/>
      <c r="FF32" s="164">
        <f t="shared" si="65"/>
        <v>0</v>
      </c>
      <c r="FG32" s="164">
        <f t="shared" si="66"/>
        <v>0</v>
      </c>
      <c r="FH32" s="164"/>
      <c r="FI32" s="164">
        <f t="shared" si="67"/>
        <v>0</v>
      </c>
      <c r="FJ32" s="164">
        <f t="shared" si="68"/>
        <v>0</v>
      </c>
      <c r="FK32" s="164"/>
      <c r="FL32" s="164">
        <f t="shared" si="69"/>
        <v>0</v>
      </c>
      <c r="FM32" s="164">
        <f t="shared" si="70"/>
        <v>0</v>
      </c>
      <c r="FN32" s="164"/>
      <c r="FO32" s="164">
        <f t="shared" si="71"/>
        <v>0</v>
      </c>
      <c r="FP32" s="164">
        <f t="shared" si="72"/>
        <v>0</v>
      </c>
      <c r="FQ32" s="164"/>
      <c r="FR32" s="164">
        <f t="shared" si="73"/>
        <v>0</v>
      </c>
      <c r="FS32" s="164">
        <f t="shared" si="74"/>
        <v>0</v>
      </c>
      <c r="FT32" s="164"/>
      <c r="FU32" s="164">
        <f t="shared" si="75"/>
        <v>0</v>
      </c>
      <c r="FV32" s="164">
        <f t="shared" si="76"/>
        <v>0</v>
      </c>
      <c r="FW32" s="164"/>
      <c r="FX32" s="164">
        <f t="shared" si="77"/>
        <v>0</v>
      </c>
      <c r="FY32" s="42"/>
      <c r="FZ32" s="42"/>
      <c r="GA32" s="42"/>
      <c r="GB32" s="42"/>
      <c r="GC32" s="1">
        <f t="shared" si="78"/>
        <v>114400</v>
      </c>
      <c r="GE32" s="1">
        <f t="shared" si="79"/>
        <v>114400</v>
      </c>
      <c r="GG32" s="30">
        <v>81500</v>
      </c>
      <c r="GH32" s="35">
        <v>95500</v>
      </c>
      <c r="GI32" s="31">
        <v>72700</v>
      </c>
      <c r="GJ32" s="30">
        <v>114400</v>
      </c>
      <c r="GK32" s="34">
        <v>38300</v>
      </c>
      <c r="GL32" s="34">
        <v>38600</v>
      </c>
      <c r="GM32" s="14">
        <v>39400</v>
      </c>
      <c r="GN32" s="14">
        <v>41400</v>
      </c>
      <c r="GO32" s="15">
        <v>44800</v>
      </c>
      <c r="GP32" s="20">
        <v>46200</v>
      </c>
      <c r="GQ32" s="17">
        <v>48500</v>
      </c>
      <c r="GR32" s="21">
        <v>56800</v>
      </c>
      <c r="GS32" s="21">
        <v>62100</v>
      </c>
      <c r="GT32" s="26">
        <v>120900</v>
      </c>
      <c r="GU32" s="26">
        <v>130800</v>
      </c>
      <c r="GV32" s="26">
        <v>145000</v>
      </c>
      <c r="GW32" s="26">
        <v>152900</v>
      </c>
      <c r="GX32" s="26">
        <v>162200</v>
      </c>
      <c r="GY32" s="15">
        <v>172100</v>
      </c>
      <c r="GZ32" s="15">
        <v>191800</v>
      </c>
      <c r="HA32" s="3"/>
      <c r="HB32" s="3"/>
      <c r="HC32" s="3"/>
      <c r="HD32" s="3"/>
      <c r="HF32" s="50" t="str">
        <f t="shared" si="101"/>
        <v/>
      </c>
      <c r="HG32" s="50" t="str">
        <f t="shared" si="102"/>
        <v/>
      </c>
      <c r="HH32" s="50" t="str">
        <f t="shared" si="103"/>
        <v/>
      </c>
    </row>
    <row r="33" spans="1:216" ht="23.25" customHeight="1" thickTop="1" thickBot="1">
      <c r="A33" s="142">
        <v>25</v>
      </c>
      <c r="B33" s="120"/>
      <c r="C33" s="120"/>
      <c r="D33" s="120"/>
      <c r="E33" s="121"/>
      <c r="F33" s="121"/>
      <c r="G33" s="122"/>
      <c r="H33" s="147" t="str">
        <f t="shared" si="81"/>
        <v/>
      </c>
      <c r="I33" s="158"/>
      <c r="J33" s="159"/>
      <c r="K33" s="159"/>
      <c r="L33" s="160"/>
      <c r="M33" s="123" t="str">
        <f t="shared" si="82"/>
        <v/>
      </c>
      <c r="N33" s="123" t="str">
        <f t="shared" si="83"/>
        <v/>
      </c>
      <c r="O33" s="102" t="str">
        <f t="shared" si="84"/>
        <v/>
      </c>
      <c r="P33" s="124" t="str">
        <f t="shared" si="85"/>
        <v/>
      </c>
      <c r="Q33" s="123" t="str">
        <f t="shared" si="86"/>
        <v/>
      </c>
      <c r="R33" s="125" t="str">
        <f t="shared" si="87"/>
        <v/>
      </c>
      <c r="S33" s="123" t="str">
        <f t="shared" si="88"/>
        <v/>
      </c>
      <c r="T33" s="163"/>
      <c r="U33" s="163"/>
      <c r="V33" s="163"/>
      <c r="W33" s="163"/>
      <c r="X33" s="126" t="str">
        <f t="shared" si="89"/>
        <v/>
      </c>
      <c r="Y33" s="127" t="str">
        <f t="shared" si="90"/>
        <v/>
      </c>
      <c r="Z33" s="159"/>
      <c r="AA33" s="159"/>
      <c r="AB33" s="159"/>
      <c r="AC33" s="159"/>
      <c r="AD33" s="159"/>
      <c r="AE33" s="159"/>
      <c r="AF33" s="127" t="str">
        <f t="shared" si="91"/>
        <v/>
      </c>
      <c r="AG33" s="128" t="str">
        <f t="shared" si="92"/>
        <v/>
      </c>
      <c r="AH33" s="129" t="str">
        <f t="shared" si="93"/>
        <v/>
      </c>
      <c r="AI33" s="108" t="str">
        <f t="shared" si="106"/>
        <v/>
      </c>
      <c r="AJ33" s="108" t="str">
        <f t="shared" si="107"/>
        <v/>
      </c>
      <c r="AK33" s="3"/>
      <c r="AL33" s="3"/>
      <c r="AM33" s="3"/>
      <c r="AN33" s="3"/>
      <c r="AO33" s="3"/>
      <c r="AP33" s="3"/>
      <c r="AQ33" s="255" t="s">
        <v>153</v>
      </c>
      <c r="AR33" s="256"/>
      <c r="AS33" s="256"/>
      <c r="AT33" s="256"/>
      <c r="AU33" s="257"/>
      <c r="AV33" s="3"/>
      <c r="AW33" s="3"/>
      <c r="AZ33" s="1" t="s">
        <v>271</v>
      </c>
      <c r="BD33" s="1">
        <f t="shared" si="96"/>
        <v>0</v>
      </c>
      <c r="BE33" s="1" t="str">
        <f t="shared" si="97"/>
        <v/>
      </c>
      <c r="BF33" s="164"/>
      <c r="BG33" s="164"/>
      <c r="BH33" s="164"/>
      <c r="BI33" s="164"/>
      <c r="BJ33" s="164"/>
      <c r="BK33" s="171" t="str">
        <f>EG8</f>
        <v/>
      </c>
      <c r="BL33" s="164">
        <f t="shared" si="0"/>
        <v>117800</v>
      </c>
      <c r="BM33" s="164"/>
      <c r="BN33" s="164">
        <f t="shared" si="1"/>
        <v>117800</v>
      </c>
      <c r="BO33" s="164">
        <f t="shared" si="2"/>
        <v>98400</v>
      </c>
      <c r="BP33" s="164"/>
      <c r="BQ33" s="164">
        <f t="shared" si="3"/>
        <v>98400</v>
      </c>
      <c r="BR33" s="164">
        <f t="shared" si="4"/>
        <v>74900</v>
      </c>
      <c r="BS33" s="164"/>
      <c r="BT33" s="164">
        <f t="shared" si="5"/>
        <v>74900</v>
      </c>
      <c r="BU33" s="164">
        <f t="shared" si="6"/>
        <v>74900</v>
      </c>
      <c r="BV33" s="164"/>
      <c r="BW33" s="164">
        <f t="shared" si="7"/>
        <v>74900</v>
      </c>
      <c r="BX33" s="164">
        <f t="shared" si="8"/>
        <v>74900</v>
      </c>
      <c r="BY33" s="164"/>
      <c r="BZ33" s="164">
        <f t="shared" si="9"/>
        <v>74900</v>
      </c>
      <c r="CA33" s="164">
        <f t="shared" si="10"/>
        <v>74900</v>
      </c>
      <c r="CB33" s="164"/>
      <c r="CC33" s="164">
        <f t="shared" si="11"/>
        <v>74900</v>
      </c>
      <c r="CD33" s="164">
        <f t="shared" si="12"/>
        <v>98400</v>
      </c>
      <c r="CE33" s="164"/>
      <c r="CF33" s="164">
        <f t="shared" si="13"/>
        <v>98400</v>
      </c>
      <c r="CG33" s="164">
        <f t="shared" si="14"/>
        <v>83900</v>
      </c>
      <c r="CH33" s="164"/>
      <c r="CI33" s="164">
        <f t="shared" si="15"/>
        <v>83900</v>
      </c>
      <c r="CJ33" s="164">
        <f t="shared" si="16"/>
        <v>74900</v>
      </c>
      <c r="CK33" s="164"/>
      <c r="CL33" s="164">
        <f t="shared" si="17"/>
        <v>74900</v>
      </c>
      <c r="CM33" s="164">
        <f t="shared" si="18"/>
        <v>74900</v>
      </c>
      <c r="CN33" s="164"/>
      <c r="CO33" s="164">
        <f t="shared" si="19"/>
        <v>74900</v>
      </c>
      <c r="CP33" s="164">
        <f t="shared" si="20"/>
        <v>98400</v>
      </c>
      <c r="CQ33" s="164"/>
      <c r="CR33" s="164">
        <f t="shared" si="21"/>
        <v>98400</v>
      </c>
      <c r="CS33" s="164">
        <f t="shared" si="22"/>
        <v>83900</v>
      </c>
      <c r="CT33" s="164"/>
      <c r="CU33" s="164">
        <f t="shared" si="23"/>
        <v>83900</v>
      </c>
      <c r="CV33" s="164" t="str">
        <f t="shared" si="24"/>
        <v/>
      </c>
      <c r="CW33" s="164"/>
      <c r="CX33" s="164" t="str">
        <f t="shared" si="25"/>
        <v/>
      </c>
      <c r="CY33" s="164" t="str">
        <f t="shared" si="26"/>
        <v/>
      </c>
      <c r="CZ33" s="164"/>
      <c r="DA33" s="164" t="str">
        <f t="shared" si="27"/>
        <v/>
      </c>
      <c r="DB33" s="164" t="str">
        <f t="shared" si="28"/>
        <v/>
      </c>
      <c r="DC33" s="164"/>
      <c r="DD33" s="164" t="str">
        <f t="shared" si="29"/>
        <v/>
      </c>
      <c r="DE33" s="164" t="str">
        <f t="shared" si="30"/>
        <v/>
      </c>
      <c r="DF33" s="164"/>
      <c r="DG33" s="164" t="str">
        <f t="shared" si="31"/>
        <v/>
      </c>
      <c r="DH33" s="164" t="str">
        <f t="shared" si="32"/>
        <v/>
      </c>
      <c r="DI33" s="164"/>
      <c r="DJ33" s="164" t="str">
        <f t="shared" si="33"/>
        <v/>
      </c>
      <c r="DK33" s="164" t="str">
        <f t="shared" si="34"/>
        <v/>
      </c>
      <c r="DL33" s="164"/>
      <c r="DM33" s="164" t="str">
        <f t="shared" si="35"/>
        <v/>
      </c>
      <c r="DN33" s="164" t="str">
        <f t="shared" si="36"/>
        <v/>
      </c>
      <c r="DO33" s="164"/>
      <c r="DP33" s="164" t="str">
        <f t="shared" si="37"/>
        <v/>
      </c>
      <c r="DQ33" s="164" t="str">
        <f t="shared" si="38"/>
        <v/>
      </c>
      <c r="DR33" s="164"/>
      <c r="DS33" s="164" t="str">
        <f t="shared" si="39"/>
        <v/>
      </c>
      <c r="DT33" s="164" t="str">
        <f t="shared" si="40"/>
        <v/>
      </c>
      <c r="DU33" s="164"/>
      <c r="DV33" s="164" t="str">
        <f t="shared" si="41"/>
        <v/>
      </c>
      <c r="DW33" s="164" t="str">
        <f t="shared" si="42"/>
        <v/>
      </c>
      <c r="DX33" s="164"/>
      <c r="DY33" s="164" t="str">
        <f t="shared" si="43"/>
        <v/>
      </c>
      <c r="DZ33" s="164" t="str">
        <f t="shared" si="44"/>
        <v/>
      </c>
      <c r="EA33" s="164"/>
      <c r="EB33" s="164" t="str">
        <f t="shared" si="45"/>
        <v/>
      </c>
      <c r="EC33" s="164" t="str">
        <f t="shared" si="46"/>
        <v/>
      </c>
      <c r="ED33" s="164"/>
      <c r="EE33" s="164" t="str">
        <f t="shared" si="47"/>
        <v/>
      </c>
      <c r="EF33" s="164" t="str">
        <f t="shared" si="48"/>
        <v/>
      </c>
      <c r="EG33" s="164"/>
      <c r="EH33" s="164" t="str">
        <f t="shared" si="49"/>
        <v/>
      </c>
      <c r="EI33" s="164">
        <f t="shared" si="50"/>
        <v>0</v>
      </c>
      <c r="EJ33" s="164"/>
      <c r="EK33" s="164">
        <f t="shared" si="51"/>
        <v>0</v>
      </c>
      <c r="EL33" s="164">
        <f t="shared" si="52"/>
        <v>0</v>
      </c>
      <c r="EM33" s="164"/>
      <c r="EN33" s="164">
        <f t="shared" si="53"/>
        <v>0</v>
      </c>
      <c r="EO33" s="164">
        <f t="shared" si="54"/>
        <v>0</v>
      </c>
      <c r="EP33" s="164"/>
      <c r="EQ33" s="164">
        <f t="shared" si="55"/>
        <v>0</v>
      </c>
      <c r="ER33" s="164">
        <f t="shared" si="56"/>
        <v>0</v>
      </c>
      <c r="ES33" s="164"/>
      <c r="ET33" s="164">
        <f t="shared" si="57"/>
        <v>0</v>
      </c>
      <c r="EU33" s="164">
        <f t="shared" si="58"/>
        <v>0</v>
      </c>
      <c r="EV33" s="164"/>
      <c r="EW33" s="164">
        <f t="shared" si="59"/>
        <v>0</v>
      </c>
      <c r="EX33" s="164">
        <f t="shared" si="60"/>
        <v>0</v>
      </c>
      <c r="EY33" s="164"/>
      <c r="EZ33" s="164">
        <f t="shared" si="61"/>
        <v>0</v>
      </c>
      <c r="FA33" s="164">
        <f t="shared" si="62"/>
        <v>0</v>
      </c>
      <c r="FB33" s="164"/>
      <c r="FC33" s="164">
        <f t="shared" si="63"/>
        <v>0</v>
      </c>
      <c r="FD33" s="164">
        <f t="shared" si="64"/>
        <v>0</v>
      </c>
      <c r="FE33" s="164"/>
      <c r="FF33" s="164">
        <f t="shared" si="65"/>
        <v>0</v>
      </c>
      <c r="FG33" s="164">
        <f t="shared" si="66"/>
        <v>0</v>
      </c>
      <c r="FH33" s="164"/>
      <c r="FI33" s="164">
        <f t="shared" si="67"/>
        <v>0</v>
      </c>
      <c r="FJ33" s="164">
        <f t="shared" si="68"/>
        <v>0</v>
      </c>
      <c r="FK33" s="164"/>
      <c r="FL33" s="164">
        <f t="shared" si="69"/>
        <v>0</v>
      </c>
      <c r="FM33" s="164">
        <f t="shared" si="70"/>
        <v>0</v>
      </c>
      <c r="FN33" s="164"/>
      <c r="FO33" s="164">
        <f t="shared" si="71"/>
        <v>0</v>
      </c>
      <c r="FP33" s="164">
        <f t="shared" si="72"/>
        <v>0</v>
      </c>
      <c r="FQ33" s="164"/>
      <c r="FR33" s="164">
        <f t="shared" si="73"/>
        <v>0</v>
      </c>
      <c r="FS33" s="164">
        <f t="shared" si="74"/>
        <v>0</v>
      </c>
      <c r="FT33" s="164"/>
      <c r="FU33" s="164">
        <f t="shared" si="75"/>
        <v>0</v>
      </c>
      <c r="FV33" s="164">
        <f t="shared" si="76"/>
        <v>0</v>
      </c>
      <c r="FW33" s="164"/>
      <c r="FX33" s="164">
        <f t="shared" si="77"/>
        <v>0</v>
      </c>
      <c r="FY33" s="42"/>
      <c r="FZ33" s="42"/>
      <c r="GA33" s="42"/>
      <c r="GB33" s="42"/>
      <c r="GC33" s="1">
        <f t="shared" si="78"/>
        <v>117800</v>
      </c>
      <c r="GE33" s="1">
        <f t="shared" si="79"/>
        <v>117800</v>
      </c>
      <c r="GG33" s="31">
        <v>83900</v>
      </c>
      <c r="GH33" s="35">
        <v>98400</v>
      </c>
      <c r="GI33" s="31">
        <v>74900</v>
      </c>
      <c r="GJ33" s="30">
        <v>117800</v>
      </c>
      <c r="GK33" s="34">
        <v>39400</v>
      </c>
      <c r="GL33" s="34">
        <v>39800</v>
      </c>
      <c r="GM33" s="14">
        <v>40600</v>
      </c>
      <c r="GN33" s="14">
        <v>42600</v>
      </c>
      <c r="GO33" s="19">
        <v>46100</v>
      </c>
      <c r="GP33" s="22">
        <v>47600</v>
      </c>
      <c r="GQ33" s="17">
        <v>50000</v>
      </c>
      <c r="GR33" s="23">
        <v>58500</v>
      </c>
      <c r="GS33" s="23">
        <v>64000</v>
      </c>
      <c r="GT33" s="26">
        <v>124500</v>
      </c>
      <c r="GU33" s="26">
        <v>134700</v>
      </c>
      <c r="GV33" s="26">
        <v>149400</v>
      </c>
      <c r="GW33" s="26">
        <v>157500</v>
      </c>
      <c r="GX33" s="26">
        <v>167100</v>
      </c>
      <c r="GY33" s="15">
        <v>177300</v>
      </c>
      <c r="GZ33" s="15">
        <v>197600</v>
      </c>
      <c r="HA33" s="3"/>
      <c r="HB33" s="3"/>
      <c r="HC33" s="3"/>
      <c r="HD33" s="3"/>
      <c r="HF33" s="50" t="str">
        <f t="shared" si="101"/>
        <v/>
      </c>
      <c r="HG33" s="50" t="str">
        <f t="shared" si="102"/>
        <v/>
      </c>
      <c r="HH33" s="50" t="str">
        <f t="shared" si="103"/>
        <v/>
      </c>
    </row>
    <row r="34" spans="1:216" ht="24" customHeight="1" thickTop="1">
      <c r="A34" s="135"/>
      <c r="B34" s="135"/>
      <c r="C34" s="148"/>
      <c r="D34" s="148"/>
      <c r="E34" s="148"/>
      <c r="F34" s="136"/>
      <c r="G34" s="148"/>
      <c r="H34" s="148"/>
      <c r="I34" s="137"/>
      <c r="J34" s="138"/>
      <c r="K34" s="138"/>
      <c r="L34" s="139"/>
      <c r="M34" s="139"/>
      <c r="N34" s="139"/>
      <c r="O34" s="139"/>
      <c r="P34" s="139"/>
      <c r="Q34" s="139"/>
      <c r="R34" s="139"/>
      <c r="S34" s="139"/>
      <c r="T34" s="137"/>
      <c r="U34" s="137"/>
      <c r="V34" s="137"/>
      <c r="W34" s="137"/>
      <c r="X34" s="137"/>
      <c r="Y34" s="138"/>
      <c r="Z34" s="137"/>
      <c r="AA34" s="137"/>
      <c r="AB34" s="137"/>
      <c r="AC34" s="137"/>
      <c r="AD34" s="137"/>
      <c r="AE34" s="137"/>
      <c r="AF34" s="138"/>
      <c r="AG34" s="137"/>
      <c r="AH34" s="140"/>
      <c r="AI34" s="140"/>
      <c r="AJ34" s="140"/>
      <c r="AK34" s="101"/>
      <c r="AL34" s="101"/>
      <c r="AM34" s="3"/>
      <c r="AN34" s="3"/>
      <c r="AO34" s="3"/>
      <c r="AP34" s="3"/>
      <c r="AQ34" s="252" t="s">
        <v>54</v>
      </c>
      <c r="AR34" s="253"/>
      <c r="AS34" s="253"/>
      <c r="AT34" s="253"/>
      <c r="AU34" s="254"/>
      <c r="AV34" s="3"/>
      <c r="AW34" s="3"/>
      <c r="BA34" s="50">
        <v>1700</v>
      </c>
      <c r="BB34" s="50">
        <v>2</v>
      </c>
      <c r="BC34" s="50" t="s">
        <v>64</v>
      </c>
      <c r="BF34" s="164"/>
      <c r="BG34" s="164"/>
      <c r="BH34" s="164"/>
      <c r="BI34" s="164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1">
        <f t="shared" si="78"/>
        <v>121300</v>
      </c>
      <c r="GE34" s="1">
        <f t="shared" si="79"/>
        <v>121300</v>
      </c>
      <c r="GG34" s="30">
        <v>86400</v>
      </c>
      <c r="GH34" s="35">
        <v>101400</v>
      </c>
      <c r="GI34" s="31">
        <v>77100</v>
      </c>
      <c r="GJ34" s="37">
        <v>121300</v>
      </c>
      <c r="GK34" s="31">
        <v>40600</v>
      </c>
      <c r="GL34" s="31">
        <v>41000</v>
      </c>
      <c r="GM34" s="14">
        <v>41800</v>
      </c>
      <c r="GN34" s="14">
        <v>43900</v>
      </c>
      <c r="GO34" s="19">
        <v>47500</v>
      </c>
      <c r="GP34" s="22">
        <v>49000</v>
      </c>
      <c r="GQ34" s="17">
        <v>51500</v>
      </c>
      <c r="GR34" s="23">
        <v>60300</v>
      </c>
      <c r="GS34" s="23">
        <v>65900</v>
      </c>
      <c r="GT34" s="26">
        <v>128200</v>
      </c>
      <c r="GU34" s="26">
        <v>138700</v>
      </c>
      <c r="GV34" s="15">
        <v>153900</v>
      </c>
      <c r="GW34" s="15">
        <v>162200</v>
      </c>
      <c r="GX34" s="15">
        <v>172100</v>
      </c>
      <c r="GY34" s="15">
        <v>182600</v>
      </c>
      <c r="GZ34" s="15">
        <v>203500</v>
      </c>
      <c r="HA34" s="3"/>
      <c r="HB34" s="3"/>
      <c r="HC34" s="3"/>
      <c r="HD34" s="3"/>
      <c r="HF34" s="50" t="str">
        <f t="shared" si="101"/>
        <v/>
      </c>
      <c r="HG34" s="50" t="str">
        <f t="shared" si="102"/>
        <v/>
      </c>
      <c r="HH34" s="50" t="str">
        <f t="shared" si="103"/>
        <v/>
      </c>
    </row>
    <row r="35" spans="1:216" ht="24" customHeight="1">
      <c r="A35" s="133"/>
      <c r="B35" s="133"/>
      <c r="C35" s="149"/>
      <c r="D35" s="149"/>
      <c r="E35" s="149"/>
      <c r="F35" s="131"/>
      <c r="G35" s="149"/>
      <c r="H35" s="149"/>
      <c r="I35" s="101"/>
      <c r="J35" s="130"/>
      <c r="K35" s="130"/>
      <c r="L35" s="86"/>
      <c r="M35" s="86"/>
      <c r="N35" s="86"/>
      <c r="O35" s="86"/>
      <c r="P35" s="86"/>
      <c r="Q35" s="86"/>
      <c r="R35" s="86"/>
      <c r="S35" s="86"/>
      <c r="T35" s="101"/>
      <c r="U35" s="101"/>
      <c r="V35" s="101"/>
      <c r="W35" s="101"/>
      <c r="X35" s="101"/>
      <c r="Y35" s="130"/>
      <c r="Z35" s="101"/>
      <c r="AA35" s="101"/>
      <c r="AB35" s="101"/>
      <c r="AC35" s="101"/>
      <c r="AD35" s="101"/>
      <c r="AE35" s="101"/>
      <c r="AF35" s="130"/>
      <c r="AG35" s="101"/>
      <c r="AH35" s="101"/>
      <c r="AI35" s="101"/>
      <c r="AJ35" s="101"/>
      <c r="AK35" s="101"/>
      <c r="AL35" s="101"/>
      <c r="AM35" s="3"/>
      <c r="AN35" s="3"/>
      <c r="AO35" s="3"/>
      <c r="AP35" s="3"/>
      <c r="AQ35" s="239" t="s">
        <v>163</v>
      </c>
      <c r="AR35" s="240"/>
      <c r="AS35" s="240"/>
      <c r="AT35" s="240"/>
      <c r="AU35" s="241"/>
      <c r="AV35" s="3"/>
      <c r="AW35" s="3"/>
      <c r="BA35" s="50">
        <v>1750</v>
      </c>
      <c r="BB35" s="50">
        <v>3</v>
      </c>
      <c r="BC35" s="50" t="s">
        <v>65</v>
      </c>
      <c r="BF35" s="164"/>
      <c r="BG35" s="164"/>
      <c r="BH35" s="164"/>
      <c r="BI35" s="164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1">
        <f t="shared" si="78"/>
        <v>124900</v>
      </c>
      <c r="GE35" s="1">
        <f t="shared" si="79"/>
        <v>124900</v>
      </c>
      <c r="GG35" s="30">
        <v>89000</v>
      </c>
      <c r="GH35" s="35">
        <v>104400</v>
      </c>
      <c r="GI35" s="31">
        <v>79400</v>
      </c>
      <c r="GJ35" s="37">
        <v>124900</v>
      </c>
      <c r="GK35" s="31">
        <v>41800</v>
      </c>
      <c r="GL35" s="31">
        <v>42200</v>
      </c>
      <c r="GM35" s="14">
        <v>43100</v>
      </c>
      <c r="GN35" s="15">
        <v>45200</v>
      </c>
      <c r="GO35" s="14">
        <v>48900</v>
      </c>
      <c r="GP35" s="16">
        <v>50500</v>
      </c>
      <c r="GQ35" s="17">
        <v>53000</v>
      </c>
      <c r="GR35" s="18">
        <v>62100</v>
      </c>
      <c r="GS35" s="18">
        <v>67900</v>
      </c>
      <c r="GT35" s="15">
        <v>132000</v>
      </c>
      <c r="GU35" s="15">
        <v>142900</v>
      </c>
      <c r="GV35" s="26">
        <v>158500</v>
      </c>
      <c r="GW35" s="26">
        <v>167100</v>
      </c>
      <c r="GX35" s="26">
        <v>177300</v>
      </c>
      <c r="GY35" s="15">
        <v>188100</v>
      </c>
      <c r="GZ35" s="15"/>
      <c r="HA35" s="3"/>
      <c r="HB35" s="3"/>
      <c r="HC35" s="3"/>
      <c r="HD35" s="3"/>
      <c r="HF35" s="50" t="str">
        <f t="shared" si="101"/>
        <v/>
      </c>
      <c r="HG35" s="50" t="str">
        <f t="shared" si="102"/>
        <v/>
      </c>
      <c r="HH35" s="50" t="str">
        <f t="shared" si="103"/>
        <v/>
      </c>
    </row>
    <row r="36" spans="1:216" ht="24.95" customHeight="1">
      <c r="A36" s="133"/>
      <c r="B36" s="133"/>
      <c r="C36" s="150"/>
      <c r="D36" s="150"/>
      <c r="E36" s="134"/>
      <c r="F36" s="134"/>
      <c r="G36" s="134"/>
      <c r="H36" s="151"/>
      <c r="I36" s="101"/>
      <c r="J36" s="130"/>
      <c r="K36" s="130"/>
      <c r="L36" s="101"/>
      <c r="M36" s="101"/>
      <c r="N36" s="101"/>
      <c r="O36" s="132"/>
      <c r="P36" s="132"/>
      <c r="Q36" s="132"/>
      <c r="R36" s="132"/>
      <c r="S36" s="101"/>
      <c r="T36" s="101"/>
      <c r="U36" s="101"/>
      <c r="V36" s="101"/>
      <c r="W36" s="101"/>
      <c r="X36" s="101"/>
      <c r="Y36" s="130"/>
      <c r="Z36" s="101"/>
      <c r="AA36" s="101"/>
      <c r="AB36" s="101"/>
      <c r="AC36" s="101"/>
      <c r="AD36" s="101"/>
      <c r="AE36" s="101"/>
      <c r="AF36" s="130"/>
      <c r="AG36" s="101"/>
      <c r="AH36" s="101"/>
      <c r="AI36" s="101"/>
      <c r="AJ36" s="101"/>
      <c r="AK36" s="101"/>
      <c r="AL36" s="101"/>
      <c r="AM36" s="3"/>
      <c r="AN36" s="3"/>
      <c r="AO36" s="3"/>
      <c r="AP36" s="3"/>
      <c r="AQ36" s="239"/>
      <c r="AR36" s="240"/>
      <c r="AS36" s="240"/>
      <c r="AT36" s="240"/>
      <c r="AU36" s="241"/>
      <c r="AV36" s="3"/>
      <c r="AW36" s="3"/>
      <c r="BA36" s="50">
        <v>1900</v>
      </c>
      <c r="BB36" s="50">
        <v>4</v>
      </c>
      <c r="BC36" s="50" t="s">
        <v>66</v>
      </c>
      <c r="BF36" s="164" t="str">
        <f t="shared" si="98"/>
        <v/>
      </c>
      <c r="BG36" s="164" t="str">
        <f t="shared" si="99"/>
        <v/>
      </c>
      <c r="BH36" s="164" t="str">
        <f t="shared" si="80"/>
        <v/>
      </c>
      <c r="BI36" s="164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1">
        <f t="shared" si="78"/>
        <v>128600</v>
      </c>
      <c r="GE36" s="1">
        <f t="shared" si="79"/>
        <v>128600</v>
      </c>
      <c r="GG36" s="30">
        <v>91700</v>
      </c>
      <c r="GH36" s="35">
        <v>107500</v>
      </c>
      <c r="GI36" s="30">
        <v>81800</v>
      </c>
      <c r="GJ36" s="37">
        <v>128600</v>
      </c>
      <c r="GK36" s="31">
        <v>43100</v>
      </c>
      <c r="GL36" s="31">
        <v>43500</v>
      </c>
      <c r="GM36" s="14">
        <v>44400</v>
      </c>
      <c r="GN36" s="14">
        <v>46600</v>
      </c>
      <c r="GO36" s="15">
        <v>50400</v>
      </c>
      <c r="GP36" s="20">
        <v>52000</v>
      </c>
      <c r="GQ36" s="17">
        <v>54600</v>
      </c>
      <c r="GR36" s="21">
        <v>64000</v>
      </c>
      <c r="GS36" s="21">
        <v>69900</v>
      </c>
      <c r="GT36" s="26">
        <v>136000</v>
      </c>
      <c r="GU36" s="26">
        <v>147200</v>
      </c>
      <c r="GV36" s="26">
        <v>163300</v>
      </c>
      <c r="GW36" s="26">
        <v>172100</v>
      </c>
      <c r="GX36" s="26">
        <v>182600</v>
      </c>
      <c r="GY36" s="15">
        <v>193700</v>
      </c>
      <c r="GZ36" s="15"/>
      <c r="HA36" s="3"/>
      <c r="HB36" s="3"/>
      <c r="HC36" s="3"/>
      <c r="HD36" s="3"/>
      <c r="HF36" s="50" t="str">
        <f t="shared" si="101"/>
        <v/>
      </c>
      <c r="HG36" s="50" t="str">
        <f t="shared" si="102"/>
        <v/>
      </c>
      <c r="HH36" s="50" t="str">
        <f t="shared" si="103"/>
        <v/>
      </c>
    </row>
    <row r="37" spans="1:216">
      <c r="A37" s="3"/>
      <c r="B37" s="111"/>
      <c r="C37" s="3"/>
      <c r="D37" s="3"/>
      <c r="E37" s="3"/>
      <c r="F37" s="3"/>
      <c r="G37" s="87"/>
      <c r="H37" s="3"/>
      <c r="I37" s="3"/>
      <c r="J37" s="99"/>
      <c r="K37" s="9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9"/>
      <c r="Z37" s="3"/>
      <c r="AA37" s="3"/>
      <c r="AB37" s="3"/>
      <c r="AC37" s="3"/>
      <c r="AD37" s="3"/>
      <c r="AE37" s="3"/>
      <c r="AF37" s="99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216">
      <c r="A38" s="3"/>
      <c r="B38" s="111"/>
      <c r="C38" s="3"/>
      <c r="D38" s="3"/>
      <c r="E38" s="3"/>
      <c r="F38" s="3"/>
      <c r="G38" s="87"/>
      <c r="H38" s="3"/>
      <c r="I38" s="3"/>
      <c r="J38" s="99"/>
      <c r="K38" s="9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9"/>
      <c r="Z38" s="3"/>
      <c r="AA38" s="3"/>
      <c r="AB38" s="3"/>
      <c r="AC38" s="3"/>
      <c r="AD38" s="3"/>
      <c r="AE38" s="3"/>
      <c r="AF38" s="9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216">
      <c r="A39" s="3"/>
      <c r="B39" s="111"/>
      <c r="C39" s="3"/>
      <c r="D39" s="3"/>
      <c r="E39" s="3"/>
      <c r="F39" s="3"/>
      <c r="G39" s="87"/>
      <c r="H39" s="3"/>
      <c r="I39" s="3"/>
      <c r="J39" s="99"/>
      <c r="K39" s="9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9"/>
      <c r="Z39" s="3"/>
      <c r="AA39" s="3"/>
      <c r="AB39" s="3"/>
      <c r="AC39" s="3"/>
      <c r="AD39" s="3"/>
      <c r="AE39" s="3"/>
      <c r="AF39" s="99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216">
      <c r="A40" s="3"/>
      <c r="B40" s="111"/>
      <c r="C40" s="3"/>
      <c r="D40" s="3"/>
      <c r="E40" s="3"/>
      <c r="F40" s="3"/>
      <c r="G40" s="87"/>
      <c r="H40" s="3"/>
      <c r="I40" s="3"/>
      <c r="J40" s="99"/>
      <c r="K40" s="9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99"/>
      <c r="Z40" s="3"/>
      <c r="AA40" s="3"/>
      <c r="AB40" s="3"/>
      <c r="AC40" s="3"/>
      <c r="AD40" s="3"/>
      <c r="AE40" s="3"/>
      <c r="AF40" s="99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216">
      <c r="A41" s="3"/>
      <c r="B41" s="111"/>
      <c r="C41" s="3"/>
      <c r="D41" s="3"/>
      <c r="E41" s="3"/>
      <c r="F41" s="3"/>
      <c r="G41" s="87"/>
      <c r="H41" s="3"/>
      <c r="I41" s="3"/>
      <c r="J41" s="99"/>
      <c r="K41" s="9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99"/>
      <c r="Z41" s="3"/>
      <c r="AA41" s="3"/>
      <c r="AB41" s="3"/>
      <c r="AC41" s="3"/>
      <c r="AD41" s="3"/>
      <c r="AE41" s="3"/>
      <c r="AF41" s="99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216">
      <c r="A42" s="3"/>
      <c r="B42" s="111"/>
      <c r="C42" s="3"/>
      <c r="D42" s="3"/>
      <c r="E42" s="3"/>
      <c r="F42" s="3"/>
      <c r="G42" s="87"/>
      <c r="H42" s="3"/>
      <c r="I42" s="3"/>
      <c r="J42" s="99"/>
      <c r="K42" s="9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99"/>
      <c r="Z42" s="3"/>
      <c r="AA42" s="3"/>
      <c r="AB42" s="3"/>
      <c r="AC42" s="3"/>
      <c r="AD42" s="3"/>
      <c r="AE42" s="3"/>
      <c r="AF42" s="99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216">
      <c r="A43" s="3"/>
      <c r="B43" s="111"/>
      <c r="C43" s="3"/>
      <c r="D43" s="3"/>
      <c r="E43" s="3"/>
      <c r="F43" s="3"/>
      <c r="G43" s="87"/>
      <c r="H43" s="3"/>
      <c r="I43" s="3"/>
      <c r="J43" s="99"/>
      <c r="K43" s="9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99"/>
      <c r="Z43" s="3"/>
      <c r="AA43" s="3"/>
      <c r="AB43" s="3"/>
      <c r="AC43" s="3"/>
      <c r="AD43" s="3"/>
      <c r="AE43" s="3"/>
      <c r="AF43" s="99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216">
      <c r="A44" s="3"/>
      <c r="B44" s="111"/>
      <c r="C44" s="3"/>
      <c r="D44" s="3"/>
      <c r="E44" s="3"/>
      <c r="F44" s="3"/>
      <c r="G44" s="87"/>
      <c r="H44" s="3"/>
      <c r="I44" s="3"/>
      <c r="J44" s="99"/>
      <c r="K44" s="9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99"/>
      <c r="Z44" s="3"/>
      <c r="AA44" s="3"/>
      <c r="AB44" s="3"/>
      <c r="AC44" s="3"/>
      <c r="AD44" s="3"/>
      <c r="AE44" s="3"/>
      <c r="AF44" s="99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216">
      <c r="A45" s="3"/>
      <c r="B45" s="111"/>
      <c r="C45" s="3"/>
      <c r="D45" s="3"/>
      <c r="E45" s="3"/>
      <c r="F45" s="3"/>
      <c r="G45" s="87"/>
      <c r="H45" s="3"/>
      <c r="I45" s="3"/>
      <c r="J45" s="99"/>
      <c r="K45" s="9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99"/>
      <c r="Z45" s="3"/>
      <c r="AA45" s="3"/>
      <c r="AB45" s="3"/>
      <c r="AC45" s="3"/>
      <c r="AD45" s="3"/>
      <c r="AE45" s="3"/>
      <c r="AF45" s="99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216">
      <c r="A46" s="3"/>
      <c r="B46" s="111"/>
      <c r="C46" s="3"/>
      <c r="D46" s="3"/>
      <c r="E46" s="3"/>
      <c r="F46" s="3"/>
      <c r="G46" s="87"/>
      <c r="H46" s="3"/>
      <c r="I46" s="3"/>
      <c r="J46" s="99"/>
      <c r="K46" s="9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99"/>
      <c r="Z46" s="3"/>
      <c r="AA46" s="3"/>
      <c r="AB46" s="3"/>
      <c r="AC46" s="3"/>
      <c r="AD46" s="3"/>
      <c r="AE46" s="3"/>
      <c r="AF46" s="99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216">
      <c r="A47" s="3"/>
      <c r="B47" s="111"/>
      <c r="C47" s="3"/>
      <c r="D47" s="3"/>
      <c r="E47" s="3"/>
      <c r="F47" s="3"/>
      <c r="G47" s="87"/>
      <c r="H47" s="3"/>
      <c r="I47" s="3"/>
      <c r="J47" s="99"/>
      <c r="K47" s="9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99"/>
      <c r="Z47" s="3"/>
      <c r="AA47" s="3"/>
      <c r="AB47" s="3"/>
      <c r="AC47" s="3"/>
      <c r="AD47" s="3"/>
      <c r="AE47" s="3"/>
      <c r="AF47" s="99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216">
      <c r="A48" s="3"/>
      <c r="B48" s="111"/>
      <c r="C48" s="3"/>
      <c r="D48" s="3"/>
      <c r="E48" s="3"/>
      <c r="F48" s="3"/>
      <c r="G48" s="87"/>
      <c r="H48" s="3"/>
      <c r="I48" s="3"/>
      <c r="J48" s="99"/>
      <c r="K48" s="9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99"/>
      <c r="Z48" s="3"/>
      <c r="AA48" s="3"/>
      <c r="AB48" s="3"/>
      <c r="AC48" s="3"/>
      <c r="AD48" s="3"/>
      <c r="AE48" s="3"/>
      <c r="AF48" s="99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>
      <c r="A49" s="3"/>
      <c r="B49" s="111"/>
      <c r="C49" s="3"/>
      <c r="D49" s="3"/>
      <c r="E49" s="3"/>
      <c r="F49" s="3"/>
      <c r="G49" s="87"/>
      <c r="H49" s="3"/>
      <c r="I49" s="3"/>
      <c r="J49" s="99"/>
      <c r="K49" s="9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99"/>
      <c r="Z49" s="3"/>
      <c r="AA49" s="3"/>
      <c r="AB49" s="3"/>
      <c r="AC49" s="3"/>
      <c r="AD49" s="3"/>
      <c r="AE49" s="3"/>
      <c r="AF49" s="99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>
      <c r="A50" s="3"/>
      <c r="B50" s="111"/>
      <c r="C50" s="3"/>
      <c r="D50" s="3"/>
      <c r="E50" s="3"/>
      <c r="F50" s="3"/>
      <c r="G50" s="87"/>
      <c r="H50" s="3"/>
      <c r="I50" s="3"/>
      <c r="J50" s="99"/>
      <c r="K50" s="9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99"/>
      <c r="Z50" s="3"/>
      <c r="AA50" s="3"/>
      <c r="AB50" s="3"/>
      <c r="AC50" s="3"/>
      <c r="AD50" s="3"/>
      <c r="AE50" s="3"/>
      <c r="AF50" s="99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>
      <c r="A51" s="3"/>
      <c r="B51" s="111"/>
      <c r="C51" s="3"/>
      <c r="D51" s="3"/>
      <c r="E51" s="3"/>
      <c r="F51" s="3"/>
      <c r="G51" s="87"/>
      <c r="H51" s="3"/>
      <c r="I51" s="3"/>
      <c r="J51" s="99"/>
      <c r="K51" s="9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99"/>
      <c r="Z51" s="3"/>
      <c r="AA51" s="3"/>
      <c r="AB51" s="3"/>
      <c r="AC51" s="3"/>
      <c r="AD51" s="3"/>
      <c r="AE51" s="3"/>
      <c r="AF51" s="99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>
      <c r="A52" s="3"/>
      <c r="B52" s="111"/>
      <c r="C52" s="3"/>
      <c r="D52" s="3"/>
      <c r="E52" s="3"/>
      <c r="F52" s="3"/>
      <c r="G52" s="87"/>
      <c r="H52" s="3"/>
      <c r="I52" s="3"/>
      <c r="J52" s="99"/>
      <c r="K52" s="9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99"/>
      <c r="Z52" s="3"/>
      <c r="AA52" s="3"/>
      <c r="AB52" s="3"/>
      <c r="AC52" s="3"/>
      <c r="AD52" s="3"/>
      <c r="AE52" s="3"/>
      <c r="AF52" s="99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>
      <c r="A53" s="3"/>
      <c r="B53" s="111"/>
      <c r="C53" s="3"/>
      <c r="D53" s="3"/>
      <c r="E53" s="3"/>
      <c r="F53" s="3"/>
      <c r="G53" s="87"/>
      <c r="H53" s="3"/>
      <c r="I53" s="3"/>
      <c r="J53" s="99"/>
      <c r="K53" s="9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99"/>
      <c r="Z53" s="3"/>
      <c r="AA53" s="3"/>
      <c r="AB53" s="3"/>
      <c r="AC53" s="3"/>
      <c r="AD53" s="3"/>
      <c r="AE53" s="3"/>
      <c r="AF53" s="99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>
      <c r="A54" s="3"/>
      <c r="B54" s="111"/>
      <c r="C54" s="3"/>
      <c r="D54" s="3"/>
      <c r="E54" s="3"/>
      <c r="F54" s="3"/>
      <c r="G54" s="87"/>
      <c r="H54" s="3"/>
      <c r="I54" s="3"/>
      <c r="J54" s="99"/>
      <c r="K54" s="9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99"/>
      <c r="Z54" s="3"/>
      <c r="AA54" s="3"/>
      <c r="AB54" s="3"/>
      <c r="AC54" s="3"/>
      <c r="AD54" s="3"/>
      <c r="AE54" s="3"/>
      <c r="AF54" s="99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>
      <c r="A55" s="3"/>
      <c r="B55" s="111"/>
      <c r="C55" s="3"/>
      <c r="D55" s="3"/>
      <c r="E55" s="3"/>
      <c r="F55" s="3"/>
      <c r="G55" s="87"/>
      <c r="H55" s="3"/>
      <c r="I55" s="3"/>
      <c r="J55" s="99"/>
      <c r="K55" s="9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99"/>
      <c r="Z55" s="3"/>
      <c r="AA55" s="3"/>
      <c r="AB55" s="3"/>
      <c r="AC55" s="3"/>
      <c r="AD55" s="3"/>
      <c r="AE55" s="3"/>
      <c r="AF55" s="99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>
      <c r="A56" s="3"/>
      <c r="B56" s="111"/>
      <c r="C56" s="3"/>
      <c r="D56" s="3"/>
      <c r="E56" s="3"/>
      <c r="F56" s="3"/>
      <c r="G56" s="87"/>
      <c r="H56" s="3"/>
      <c r="I56" s="3"/>
      <c r="J56" s="99"/>
      <c r="K56" s="9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99"/>
      <c r="Z56" s="3"/>
      <c r="AA56" s="3"/>
      <c r="AB56" s="3"/>
      <c r="AC56" s="3"/>
      <c r="AD56" s="3"/>
      <c r="AE56" s="3"/>
      <c r="AF56" s="99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>
      <c r="A57" s="3"/>
      <c r="B57" s="111"/>
      <c r="C57" s="3"/>
      <c r="D57" s="3"/>
      <c r="E57" s="3"/>
      <c r="F57" s="3"/>
      <c r="G57" s="87"/>
      <c r="H57" s="3"/>
      <c r="I57" s="3"/>
      <c r="J57" s="99"/>
      <c r="K57" s="9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99"/>
      <c r="Z57" s="3"/>
      <c r="AA57" s="3"/>
      <c r="AB57" s="3"/>
      <c r="AC57" s="3"/>
      <c r="AD57" s="3"/>
      <c r="AE57" s="3"/>
      <c r="AF57" s="99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>
      <c r="A58" s="3"/>
      <c r="B58" s="111"/>
      <c r="C58" s="3"/>
      <c r="D58" s="3"/>
      <c r="E58" s="3"/>
      <c r="F58" s="3"/>
      <c r="G58" s="87"/>
      <c r="H58" s="3"/>
      <c r="I58" s="3"/>
      <c r="J58" s="99"/>
      <c r="K58" s="9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99"/>
      <c r="Z58" s="3"/>
      <c r="AA58" s="3"/>
      <c r="AB58" s="3"/>
      <c r="AC58" s="3"/>
      <c r="AD58" s="3"/>
      <c r="AE58" s="3"/>
      <c r="AF58" s="99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>
      <c r="A59" s="3"/>
      <c r="B59" s="111"/>
      <c r="C59" s="3"/>
      <c r="D59" s="3"/>
      <c r="E59" s="3"/>
      <c r="F59" s="3"/>
      <c r="G59" s="87"/>
      <c r="H59" s="3"/>
      <c r="I59" s="3"/>
      <c r="J59" s="99"/>
      <c r="K59" s="9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99"/>
      <c r="Z59" s="3"/>
      <c r="AA59" s="3"/>
      <c r="AB59" s="3"/>
      <c r="AC59" s="3"/>
      <c r="AD59" s="3"/>
      <c r="AE59" s="3"/>
      <c r="AF59" s="99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>
      <c r="A60" s="3"/>
      <c r="B60" s="111"/>
      <c r="C60" s="3"/>
      <c r="D60" s="3"/>
      <c r="E60" s="3"/>
      <c r="F60" s="3"/>
      <c r="G60" s="87"/>
      <c r="H60" s="3"/>
      <c r="I60" s="3"/>
      <c r="J60" s="99"/>
      <c r="K60" s="9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99"/>
      <c r="Z60" s="3"/>
      <c r="AA60" s="3"/>
      <c r="AB60" s="3"/>
      <c r="AC60" s="3"/>
      <c r="AD60" s="3"/>
      <c r="AE60" s="3"/>
      <c r="AF60" s="99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>
      <c r="A61" s="3"/>
      <c r="B61" s="111"/>
      <c r="C61" s="3"/>
      <c r="D61" s="3"/>
      <c r="E61" s="3"/>
      <c r="F61" s="3"/>
      <c r="G61" s="87"/>
      <c r="H61" s="3"/>
      <c r="I61" s="3"/>
      <c r="J61" s="99"/>
      <c r="K61" s="9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99"/>
      <c r="Z61" s="3"/>
      <c r="AA61" s="3"/>
      <c r="AB61" s="3"/>
      <c r="AC61" s="3"/>
      <c r="AD61" s="3"/>
      <c r="AE61" s="3"/>
      <c r="AF61" s="99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>
      <c r="A62" s="3"/>
      <c r="B62" s="111"/>
      <c r="C62" s="3"/>
      <c r="D62" s="3"/>
      <c r="E62" s="3"/>
      <c r="F62" s="3"/>
      <c r="G62" s="87"/>
      <c r="H62" s="3"/>
      <c r="I62" s="3"/>
      <c r="J62" s="99"/>
      <c r="K62" s="9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99"/>
      <c r="Z62" s="3"/>
      <c r="AA62" s="3"/>
      <c r="AB62" s="3"/>
      <c r="AC62" s="3"/>
      <c r="AD62" s="3"/>
      <c r="AE62" s="3"/>
      <c r="AF62" s="99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>
      <c r="A63" s="3"/>
      <c r="B63" s="111"/>
      <c r="C63" s="3"/>
      <c r="D63" s="3"/>
      <c r="E63" s="3"/>
      <c r="F63" s="3"/>
      <c r="G63" s="87"/>
      <c r="H63" s="3"/>
      <c r="I63" s="3"/>
      <c r="J63" s="99"/>
      <c r="K63" s="9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99"/>
      <c r="Z63" s="3"/>
      <c r="AA63" s="3"/>
      <c r="AB63" s="3"/>
      <c r="AC63" s="3"/>
      <c r="AD63" s="3"/>
      <c r="AE63" s="3"/>
      <c r="AF63" s="99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>
      <c r="A64" s="3"/>
      <c r="B64" s="111"/>
      <c r="C64" s="3"/>
      <c r="D64" s="3"/>
      <c r="E64" s="3"/>
      <c r="F64" s="3"/>
      <c r="G64" s="87"/>
      <c r="H64" s="3"/>
      <c r="I64" s="3"/>
      <c r="J64" s="99"/>
      <c r="K64" s="9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99"/>
      <c r="Z64" s="3"/>
      <c r="AA64" s="3"/>
      <c r="AB64" s="3"/>
      <c r="AC64" s="3"/>
      <c r="AD64" s="3"/>
      <c r="AE64" s="3"/>
      <c r="AF64" s="99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>
      <c r="A65" s="3"/>
      <c r="B65" s="111"/>
      <c r="C65" s="3"/>
      <c r="D65" s="3"/>
      <c r="E65" s="3"/>
      <c r="F65" s="3"/>
      <c r="G65" s="87"/>
      <c r="H65" s="3"/>
      <c r="I65" s="3"/>
      <c r="J65" s="99"/>
      <c r="K65" s="99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99"/>
      <c r="Z65" s="3"/>
      <c r="AA65" s="3"/>
      <c r="AB65" s="3"/>
      <c r="AC65" s="3"/>
      <c r="AD65" s="3"/>
      <c r="AE65" s="3"/>
      <c r="AF65" s="99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</sheetData>
  <sheetProtection password="C1FB" sheet="1" objects="1" scenarios="1" selectLockedCells="1"/>
  <mergeCells count="92">
    <mergeCell ref="CP3:CR3"/>
    <mergeCell ref="AQ30:AU30"/>
    <mergeCell ref="AQ32:AU32"/>
    <mergeCell ref="AQ31:AU31"/>
    <mergeCell ref="AQ34:AU34"/>
    <mergeCell ref="AQ33:AU33"/>
    <mergeCell ref="AM13:AQ14"/>
    <mergeCell ref="D6:F6"/>
    <mergeCell ref="AQ35:AU36"/>
    <mergeCell ref="GH3:GI3"/>
    <mergeCell ref="AH7:AH8"/>
    <mergeCell ref="AI7:AI8"/>
    <mergeCell ref="AJ7:AJ8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A1:B1"/>
    <mergeCell ref="C1:H1"/>
    <mergeCell ref="A3:B3"/>
    <mergeCell ref="C3:H3"/>
    <mergeCell ref="A4:B4"/>
    <mergeCell ref="C4:D4"/>
    <mergeCell ref="F4:H4"/>
    <mergeCell ref="A2:B2"/>
    <mergeCell ref="C2:D2"/>
    <mergeCell ref="AE7:AE8"/>
    <mergeCell ref="R7:R8"/>
    <mergeCell ref="U7:U8"/>
    <mergeCell ref="V7:V8"/>
    <mergeCell ref="W7:W8"/>
    <mergeCell ref="T7:T8"/>
    <mergeCell ref="A7:A8"/>
    <mergeCell ref="B7:B8"/>
    <mergeCell ref="C7:C8"/>
    <mergeCell ref="D7:D8"/>
    <mergeCell ref="E7:E8"/>
    <mergeCell ref="I6:J6"/>
    <mergeCell ref="Y6:AG6"/>
    <mergeCell ref="K7:K8"/>
    <mergeCell ref="L7:L8"/>
    <mergeCell ref="O7:O8"/>
    <mergeCell ref="P7:P8"/>
    <mergeCell ref="M7:N7"/>
    <mergeCell ref="P6:X6"/>
    <mergeCell ref="X7:X8"/>
    <mergeCell ref="Z7:Z8"/>
    <mergeCell ref="AF7:AF8"/>
    <mergeCell ref="AG7:AG8"/>
    <mergeCell ref="AA7:AA8"/>
    <mergeCell ref="AB7:AB8"/>
    <mergeCell ref="AC7:AC8"/>
    <mergeCell ref="AD7:AD8"/>
    <mergeCell ref="F7:F8"/>
    <mergeCell ref="G7:G8"/>
    <mergeCell ref="H7:H8"/>
    <mergeCell ref="I7:I8"/>
    <mergeCell ref="J7:J8"/>
    <mergeCell ref="CS3:CU3"/>
    <mergeCell ref="CV3:CX3"/>
    <mergeCell ref="CY3:DA3"/>
    <mergeCell ref="DB3:DD3"/>
    <mergeCell ref="DE3:DG3"/>
    <mergeCell ref="DH3:DJ3"/>
    <mergeCell ref="DK3:DM3"/>
    <mergeCell ref="DN3:DP3"/>
    <mergeCell ref="DQ3:DS3"/>
    <mergeCell ref="DT3:DV3"/>
    <mergeCell ref="DW3:DY3"/>
    <mergeCell ref="DZ3:EB3"/>
    <mergeCell ref="EC3:EE3"/>
    <mergeCell ref="EF3:EH3"/>
    <mergeCell ref="EI3:EK3"/>
    <mergeCell ref="EL3:EN3"/>
    <mergeCell ref="EO3:EQ3"/>
    <mergeCell ref="ER3:ET3"/>
    <mergeCell ref="EU3:EW3"/>
    <mergeCell ref="EX3:EZ3"/>
    <mergeCell ref="FP3:FR3"/>
    <mergeCell ref="FS3:FU3"/>
    <mergeCell ref="FV3:FX3"/>
    <mergeCell ref="FA3:FC3"/>
    <mergeCell ref="FD3:FF3"/>
    <mergeCell ref="FG3:FI3"/>
    <mergeCell ref="FJ3:FL3"/>
    <mergeCell ref="FM3:FO3"/>
  </mergeCells>
  <conditionalFormatting sqref="GS10">
    <cfRule type="colorScale" priority="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S11">
    <cfRule type="colorScale" priority="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A3:HD27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A3:HD27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M3:GN36">
    <cfRule type="colorScale" priority="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M3:GN36">
    <cfRule type="colorScale" priority="5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K3:GL36">
    <cfRule type="colorScale" priority="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K3:GL36">
    <cfRule type="colorScale" priority="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I26:GI36">
    <cfRule type="colorScale" priority="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I26:GI36">
    <cfRule type="colorScale" priority="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G26:GH36">
    <cfRule type="colorScale" priority="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G26:GH36">
    <cfRule type="colorScale" priority="5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J26:GJ36">
    <cfRule type="colorScale" priority="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J26:GJ36">
    <cfRule type="colorScale" priority="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O3:GS36">
    <cfRule type="colorScale" priority="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O3:GS4 GO5:GP36 GR5:GS36">
    <cfRule type="colorScale" priority="6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T3:GU36">
    <cfRule type="colorScale" priority="6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T3:GU36">
    <cfRule type="colorScale" priority="6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V3:GZ36">
    <cfRule type="colorScale" priority="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V3:GZ36">
    <cfRule type="colorScale" priority="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dataValidations count="16">
    <dataValidation type="list" allowBlank="1" showInputMessage="1" showErrorMessage="1" prompt="sellect GPF or NPS" sqref="H36">
      <formula1>$AZ$1:$AZ$36</formula1>
    </dataValidation>
    <dataValidation type="list" allowBlank="1" showInputMessage="1" showErrorMessage="1" prompt="Sellect Pay Band" sqref="C36:D36">
      <formula1>#REF!</formula1>
    </dataValidation>
    <dataValidation allowBlank="1" showInputMessage="1" showErrorMessage="1" prompt="Write office name" sqref="D1:H2 C1:C7 AJ7:AK8 N8 I7:L7 Z7:AI7 O7:P7 Q7:Q8 R7 T7:W7 S7:S8 X7:Y8 M7:M8 D5:H7"/>
    <dataValidation allowBlank="1" showInputMessage="1" showErrorMessage="1" prompt="write Employee Name" sqref="C34:E34"/>
    <dataValidation allowBlank="1" showInputMessage="1" showErrorMessage="1" prompt="Write Designation" sqref="G34:H34"/>
    <dataValidation allowBlank="1" showInputMessage="1" showErrorMessage="1" prompt="posting Place" sqref="C35:E35"/>
    <dataValidation allowBlank="1" showInputMessage="1" showErrorMessage="1" prompt="Posting District Name" sqref="G35:H35"/>
    <dataValidation allowBlank="1" showInputMessage="1" showErrorMessage="1" prompt="Write Employee Name" sqref="B9:B33"/>
    <dataValidation allowBlank="1" showInputMessage="1" showErrorMessage="1" prompt="Write Posting Place" sqref="D9:D33"/>
    <dataValidation allowBlank="1" showInputMessage="1" showErrorMessage="1" prompt="Write Dist. Name" sqref="E9:E33"/>
    <dataValidation allowBlank="1" showInputMessage="1" showErrorMessage="1" prompt="Write BASIC + Grade Pay" sqref="I9:I33"/>
    <dataValidation type="list" allowBlank="1" showInputMessage="1" showErrorMessage="1" sqref="J9:J33">
      <formula1>$BA$3:$BA$27</formula1>
    </dataValidation>
    <dataValidation type="list" allowBlank="1" showInputMessage="1" showErrorMessage="1" prompt="Write Pay Band" sqref="G9:G33">
      <formula1>$AZ$6:$AZ$10</formula1>
    </dataValidation>
    <dataValidation type="list" allowBlank="1" showInputMessage="1" showErrorMessage="1" sqref="K9:K33">
      <formula1>$AZ$1:$AZ$4</formula1>
    </dataValidation>
    <dataValidation type="list" allowBlank="1" showInputMessage="1" showErrorMessage="1" sqref="L9:L33">
      <formula1>$AZ$16:$AZ$18</formula1>
    </dataValidation>
    <dataValidation type="list" allowBlank="1" showInputMessage="1" showErrorMessage="1" sqref="C9:C33">
      <formula1>$AZ$19:$AZ$34</formula1>
    </dataValidation>
  </dataValidations>
  <hyperlinks>
    <hyperlink ref="AQ35" r:id="rId1"/>
  </hyperlinks>
  <pageMargins left="0" right="0" top="0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opLeftCell="A13" workbookViewId="0">
      <selection activeCell="F34" sqref="F34:H34"/>
    </sheetView>
  </sheetViews>
  <sheetFormatPr defaultRowHeight="15"/>
  <cols>
    <col min="1" max="1" width="3.85546875" style="1" customWidth="1"/>
    <col min="2" max="2" width="5" style="1" customWidth="1"/>
    <col min="3" max="3" width="20.140625" style="1" customWidth="1"/>
    <col min="4" max="4" width="4.7109375" style="1" customWidth="1"/>
    <col min="5" max="5" width="20" style="1" customWidth="1"/>
    <col min="6" max="6" width="11" style="1" customWidth="1"/>
    <col min="7" max="7" width="7" style="1" customWidth="1"/>
    <col min="8" max="8" width="27.7109375" style="1" customWidth="1"/>
    <col min="9" max="9" width="9.140625" style="1"/>
    <col min="10" max="10" width="0" style="1" hidden="1" customWidth="1"/>
    <col min="11" max="12" width="9.140625" style="1" hidden="1" customWidth="1"/>
    <col min="13" max="13" width="0" style="1" hidden="1" customWidth="1"/>
    <col min="14" max="21" width="9.140625" style="1"/>
    <col min="22" max="23" width="9.140625" style="1" hidden="1" customWidth="1"/>
    <col min="24" max="25" width="9.140625" style="1"/>
    <col min="26" max="27" width="9.140625" style="1" hidden="1" customWidth="1"/>
    <col min="28" max="16384" width="9.140625" style="1"/>
  </cols>
  <sheetData>
    <row r="1" spans="1:27" ht="16.5" customHeight="1">
      <c r="A1" s="109"/>
      <c r="B1" s="181">
        <v>1</v>
      </c>
      <c r="C1" s="304" t="s">
        <v>48</v>
      </c>
      <c r="D1" s="304"/>
      <c r="E1" s="304"/>
      <c r="F1" s="304"/>
      <c r="G1" s="304"/>
      <c r="H1" s="304"/>
    </row>
    <row r="2" spans="1:27" ht="15.75">
      <c r="A2" s="278" t="s">
        <v>49</v>
      </c>
      <c r="B2" s="278"/>
      <c r="C2" s="278"/>
      <c r="D2" s="278"/>
      <c r="E2" s="278"/>
      <c r="F2" s="278"/>
      <c r="G2" s="278"/>
      <c r="H2" s="278"/>
    </row>
    <row r="3" spans="1:27" ht="18" thickBot="1">
      <c r="A3" s="281" t="s">
        <v>193</v>
      </c>
      <c r="B3" s="281"/>
      <c r="C3" s="281"/>
      <c r="D3" s="282" t="str">
        <f>IF(AND('Pay Calculation'!C1=""),"",'Pay Calculation'!C1)</f>
        <v>Block Elemantry Education Office , Panchyat Samiti- Sojat City (pali)</v>
      </c>
      <c r="E3" s="282"/>
      <c r="F3" s="282"/>
      <c r="G3" s="282"/>
      <c r="H3" s="282"/>
    </row>
    <row r="4" spans="1:27" ht="17.100000000000001" customHeight="1">
      <c r="A4" s="301">
        <v>1</v>
      </c>
      <c r="B4" s="283" t="s">
        <v>25</v>
      </c>
      <c r="C4" s="284"/>
      <c r="D4" s="284"/>
      <c r="E4" s="284"/>
      <c r="F4" s="284"/>
      <c r="G4" s="285"/>
      <c r="H4" s="74" t="str">
        <f>IF(ISNA(VLOOKUP(B1,'Pay Calculation'!A$9:AJ$233,2,FALSE)),"",VLOOKUP(B1,'Pay Calculation'!A$9:AJ$233,2,FALSE))</f>
        <v>MISHRI LAL SANKHALA</v>
      </c>
      <c r="Q4" s="259" t="s">
        <v>241</v>
      </c>
      <c r="R4" s="260"/>
      <c r="S4" s="261"/>
    </row>
    <row r="5" spans="1:27" ht="17.100000000000001" customHeight="1">
      <c r="A5" s="302"/>
      <c r="B5" s="286"/>
      <c r="C5" s="287"/>
      <c r="D5" s="287"/>
      <c r="E5" s="287"/>
      <c r="F5" s="287"/>
      <c r="G5" s="288"/>
      <c r="H5" s="74" t="str">
        <f>IF(ISNA(VLOOKUP(B1,'Pay Calculation'!A$9:AJ$233,3,FALSE)),"",VLOOKUP(B1,'Pay Calculation'!A$9:AJ$233,3,FALSE))</f>
        <v>TEACHER</v>
      </c>
      <c r="Q5" s="262"/>
      <c r="R5" s="263"/>
      <c r="S5" s="264"/>
    </row>
    <row r="6" spans="1:27" ht="17.100000000000001" customHeight="1">
      <c r="A6" s="303"/>
      <c r="B6" s="289"/>
      <c r="C6" s="290"/>
      <c r="D6" s="290"/>
      <c r="E6" s="290"/>
      <c r="F6" s="290"/>
      <c r="G6" s="291"/>
      <c r="H6" s="74" t="str">
        <f>IF(ISNA(VLOOKUP(B1,'Pay Calculation'!A$9:AJ$233,4,FALSE)),"",VLOOKUP(B1,'Pay Calculation'!A$9:AJ$233,4,FALSE))</f>
        <v>GPS NO 1 SOJAT</v>
      </c>
      <c r="Q6" s="262"/>
      <c r="R6" s="263"/>
      <c r="S6" s="264"/>
    </row>
    <row r="7" spans="1:27" ht="18" customHeight="1">
      <c r="A7" s="2">
        <v>2</v>
      </c>
      <c r="B7" s="268" t="s">
        <v>166</v>
      </c>
      <c r="C7" s="268"/>
      <c r="D7" s="268"/>
      <c r="E7" s="268"/>
      <c r="F7" s="268"/>
      <c r="G7" s="268"/>
      <c r="H7" s="182" t="str">
        <f>IF(ISNA(VLOOKUP(B1,'Pay Calculation'!A$9:AJ$233,6,FALSE)),"",VLOOKUP(B1,'Pay Calculation'!A$9:AJ$233,6,FALSE))</f>
        <v>PARMANENT</v>
      </c>
      <c r="Q7" s="262"/>
      <c r="R7" s="263"/>
      <c r="S7" s="264"/>
      <c r="Z7" s="1" t="str">
        <f>IF(ISNA(VLOOKUP(B1,'Pay Calculation'!A$9:AJ$233,7,FALSE)),"",VLOOKUP(B1,'Pay Calculation'!A$9:AJ$233,7,FALSE))</f>
        <v>PB-2</v>
      </c>
      <c r="AA7" s="1" t="str">
        <f>IF(ISNA(VLOOKUP(B1,'Pay Calculation'!A$9:AJ$233,8,FALSE)),"",VLOOKUP(B1,'Pay Calculation'!A$9:AJ$233,8,FALSE))</f>
        <v>9300-34800</v>
      </c>
    </row>
    <row r="8" spans="1:27" ht="15" customHeight="1">
      <c r="A8" s="2"/>
      <c r="B8" s="2" t="s">
        <v>26</v>
      </c>
      <c r="C8" s="268" t="s">
        <v>27</v>
      </c>
      <c r="D8" s="268"/>
      <c r="E8" s="268"/>
      <c r="F8" s="268"/>
      <c r="G8" s="268"/>
      <c r="H8" s="73" t="str">
        <f>IF(AND(B1=""),"",CONCATENATE(Z7,"   ","(",AA7,")",))</f>
        <v>PB-2   (9300-34800)</v>
      </c>
      <c r="Q8" s="262"/>
      <c r="R8" s="263"/>
      <c r="S8" s="264"/>
    </row>
    <row r="9" spans="1:27" ht="15" customHeight="1">
      <c r="A9" s="2"/>
      <c r="B9" s="2" t="s">
        <v>29</v>
      </c>
      <c r="C9" s="268" t="s">
        <v>16</v>
      </c>
      <c r="D9" s="268"/>
      <c r="E9" s="268"/>
      <c r="F9" s="268"/>
      <c r="G9" s="268"/>
      <c r="H9" s="73" t="str">
        <f>IF(ISNA(VLOOKUP(B1,'Pay Calculation'!A$9:AJ$233,34,FALSE)),"",VLOOKUP(B1,'Pay Calculation'!A$9:AJ$233,34,FALSE))</f>
        <v>5400</v>
      </c>
      <c r="Q9" s="262"/>
      <c r="R9" s="263"/>
      <c r="S9" s="264"/>
      <c r="V9" s="1" t="e">
        <f>IF(AND('Pay Calculation'!#REF!=""),"",'Pay Calculation'!#REF!)</f>
        <v>#REF!</v>
      </c>
      <c r="Z9" s="1" t="str">
        <f>IF(ISNA(VLOOKUP(B1,'Pay Calculation'!A$9:AJ$233,12,FALSE)),"",VLOOKUP(B1,'Pay Calculation'!A$9:AJ$233,12,FALSE))</f>
        <v>Regular Pay</v>
      </c>
    </row>
    <row r="10" spans="1:27" ht="15" customHeight="1">
      <c r="A10" s="2"/>
      <c r="B10" s="2" t="s">
        <v>30</v>
      </c>
      <c r="C10" s="268" t="s">
        <v>28</v>
      </c>
      <c r="D10" s="268"/>
      <c r="E10" s="268"/>
      <c r="F10" s="268"/>
      <c r="G10" s="268"/>
      <c r="H10" s="73">
        <f>IF(ISNA(VLOOKUP(B1,'Pay Calculation'!A$9:AJ$233,35,FALSE)),"",VLOOKUP(B1,'Pay Calculation'!A$9:AJ$233,35,FALSE))</f>
        <v>15</v>
      </c>
      <c r="Q10" s="262"/>
      <c r="R10" s="263"/>
      <c r="S10" s="264"/>
    </row>
    <row r="11" spans="1:27" ht="15" customHeight="1">
      <c r="A11" s="2">
        <v>3</v>
      </c>
      <c r="B11" s="268" t="s">
        <v>167</v>
      </c>
      <c r="C11" s="268"/>
      <c r="D11" s="268"/>
      <c r="E11" s="268"/>
      <c r="F11" s="268"/>
      <c r="G11" s="268"/>
      <c r="H11" s="67">
        <v>42917</v>
      </c>
      <c r="Q11" s="262"/>
      <c r="R11" s="263"/>
      <c r="S11" s="264"/>
    </row>
    <row r="12" spans="1:27" ht="30" customHeight="1">
      <c r="A12" s="2">
        <v>4</v>
      </c>
      <c r="B12" s="269" t="s">
        <v>168</v>
      </c>
      <c r="C12" s="269"/>
      <c r="D12" s="269"/>
      <c r="E12" s="269"/>
      <c r="F12" s="269"/>
      <c r="G12" s="269"/>
      <c r="H12" s="67">
        <v>43009</v>
      </c>
      <c r="Q12" s="262"/>
      <c r="R12" s="263"/>
      <c r="S12" s="264"/>
      <c r="V12" s="1" t="str">
        <f>IF(ISNA(VLOOKUP(B1,'Pay Calculation'!A$9:AJ$233,12,FALSE)),"",VLOOKUP(B1,'Pay Calculation'!A$9:AJ$233,12,FALSE))</f>
        <v>Regular Pay</v>
      </c>
    </row>
    <row r="13" spans="1:27" ht="15" customHeight="1">
      <c r="A13" s="2">
        <v>5</v>
      </c>
      <c r="B13" s="268" t="s">
        <v>31</v>
      </c>
      <c r="C13" s="268"/>
      <c r="D13" s="268"/>
      <c r="E13" s="268"/>
      <c r="F13" s="268"/>
      <c r="G13" s="268"/>
      <c r="H13" s="68"/>
      <c r="Q13" s="262"/>
      <c r="R13" s="263"/>
      <c r="S13" s="264"/>
    </row>
    <row r="14" spans="1:27" ht="15" customHeight="1">
      <c r="A14" s="2"/>
      <c r="B14" s="2" t="s">
        <v>32</v>
      </c>
      <c r="C14" s="268" t="s">
        <v>33</v>
      </c>
      <c r="D14" s="268"/>
      <c r="E14" s="268"/>
      <c r="F14" s="268"/>
      <c r="G14" s="268"/>
      <c r="H14" s="73">
        <f>IF(ISNA(VLOOKUP(B1,'Pay Calculation'!A$9:AJ$233,9,FALSE)),"",VLOOKUP(B1,'Pay Calculation'!A$9:AJ$233,9,FALSE))</f>
        <v>25780</v>
      </c>
      <c r="Q14" s="262"/>
      <c r="R14" s="263"/>
      <c r="S14" s="264"/>
    </row>
    <row r="15" spans="1:27" ht="15" customHeight="1">
      <c r="A15" s="2"/>
      <c r="B15" s="2" t="s">
        <v>34</v>
      </c>
      <c r="C15" s="268" t="s">
        <v>35</v>
      </c>
      <c r="D15" s="268"/>
      <c r="E15" s="268"/>
      <c r="F15" s="268"/>
      <c r="G15" s="268"/>
      <c r="H15" s="68">
        <v>0</v>
      </c>
      <c r="Q15" s="262"/>
      <c r="R15" s="263"/>
      <c r="S15" s="264"/>
    </row>
    <row r="16" spans="1:27" ht="15" customHeight="1">
      <c r="A16" s="2"/>
      <c r="B16" s="2" t="s">
        <v>36</v>
      </c>
      <c r="C16" s="268" t="s">
        <v>37</v>
      </c>
      <c r="D16" s="268"/>
      <c r="E16" s="268"/>
      <c r="F16" s="268"/>
      <c r="G16" s="268"/>
      <c r="H16" s="69">
        <f>IF(AND(B1=""),"",IF(AND(V12="Fix Pay"),"",H14*125/100))</f>
        <v>32225</v>
      </c>
      <c r="Q16" s="262"/>
      <c r="R16" s="263"/>
      <c r="S16" s="264"/>
    </row>
    <row r="17" spans="1:19" ht="15" customHeight="1">
      <c r="A17" s="2"/>
      <c r="B17" s="2" t="s">
        <v>38</v>
      </c>
      <c r="C17" s="268" t="s">
        <v>39</v>
      </c>
      <c r="D17" s="268"/>
      <c r="E17" s="268"/>
      <c r="F17" s="268"/>
      <c r="G17" s="268"/>
      <c r="H17" s="69">
        <f>IF(AND(Z9="Fix Pay"),H14,SUM(H14,H15,H16))</f>
        <v>58005</v>
      </c>
      <c r="Q17" s="262"/>
      <c r="R17" s="263"/>
      <c r="S17" s="264"/>
    </row>
    <row r="18" spans="1:19" ht="30" customHeight="1" thickBot="1">
      <c r="A18" s="2">
        <v>6</v>
      </c>
      <c r="B18" s="269" t="s">
        <v>40</v>
      </c>
      <c r="C18" s="269"/>
      <c r="D18" s="269"/>
      <c r="E18" s="269"/>
      <c r="F18" s="269"/>
      <c r="G18" s="269"/>
      <c r="H18" s="73" t="str">
        <f>IF(ISNA(VLOOKUP(B1,'Pay Calculation'!A$9:AJ$233,36,FALSE)),"",VLOOKUP(B1,'Pay Calculation'!A$9:AJ$233,36,FALSE))</f>
        <v>L-13</v>
      </c>
      <c r="Q18" s="265"/>
      <c r="R18" s="266"/>
      <c r="S18" s="267"/>
    </row>
    <row r="19" spans="1:19" ht="29.25" customHeight="1">
      <c r="A19" s="2">
        <v>7</v>
      </c>
      <c r="B19" s="269" t="s">
        <v>169</v>
      </c>
      <c r="C19" s="269"/>
      <c r="D19" s="269"/>
      <c r="E19" s="269"/>
      <c r="F19" s="269"/>
      <c r="G19" s="269"/>
      <c r="H19" s="73">
        <f>IF(ISNA(VLOOKUP(B1,'Pay Calculation'!A$9:AJ$233,14,FALSE)),"",VLOOKUP(B1,'Pay Calculation'!A$9:AJ$233,14,FALSE))</f>
        <v>66255</v>
      </c>
    </row>
    <row r="20" spans="1:19">
      <c r="A20" s="280">
        <v>8</v>
      </c>
      <c r="B20" s="268" t="s">
        <v>41</v>
      </c>
      <c r="C20" s="268"/>
      <c r="D20" s="268"/>
      <c r="E20" s="268"/>
      <c r="F20" s="268"/>
      <c r="G20" s="268"/>
      <c r="H20" s="279">
        <f>IF(ISNA(VLOOKUP(B1,'Pay Calculation'!A$9:AJ$233,15,FALSE)),"",VLOOKUP(B1,'Pay Calculation'!A$9:AJ$233,15,FALSE))</f>
        <v>67200</v>
      </c>
    </row>
    <row r="21" spans="1:19">
      <c r="A21" s="280"/>
      <c r="B21" s="268" t="s">
        <v>42</v>
      </c>
      <c r="C21" s="268"/>
      <c r="D21" s="268"/>
      <c r="E21" s="268"/>
      <c r="F21" s="268"/>
      <c r="G21" s="268"/>
      <c r="H21" s="279"/>
    </row>
    <row r="22" spans="1:19" ht="15" customHeight="1">
      <c r="A22" s="2">
        <v>9</v>
      </c>
      <c r="B22" s="268" t="s">
        <v>43</v>
      </c>
      <c r="C22" s="268"/>
      <c r="D22" s="268"/>
      <c r="E22" s="268"/>
      <c r="F22" s="268"/>
      <c r="G22" s="268"/>
      <c r="H22" s="68"/>
    </row>
    <row r="23" spans="1:19" ht="15" customHeight="1">
      <c r="A23" s="2"/>
      <c r="B23" s="2" t="s">
        <v>26</v>
      </c>
      <c r="C23" s="268" t="s">
        <v>44</v>
      </c>
      <c r="D23" s="268"/>
      <c r="E23" s="268"/>
      <c r="F23" s="268"/>
      <c r="G23" s="268"/>
      <c r="H23" s="70">
        <f>H17</f>
        <v>58005</v>
      </c>
    </row>
    <row r="24" spans="1:19" ht="15" customHeight="1">
      <c r="A24" s="2"/>
      <c r="B24" s="2" t="s">
        <v>29</v>
      </c>
      <c r="C24" s="268" t="s">
        <v>45</v>
      </c>
      <c r="D24" s="268"/>
      <c r="E24" s="268"/>
      <c r="F24" s="268"/>
      <c r="G24" s="268"/>
      <c r="H24" s="71">
        <f>H20</f>
        <v>67200</v>
      </c>
      <c r="J24" s="1" t="str">
        <f>IF(AND(J22=""),"",IF(AND(M22=""),"",IF(J22&lt;=M22,0,IF(J22&gt;M22,J22-M22))))</f>
        <v/>
      </c>
      <c r="K24" s="51" t="s">
        <v>156</v>
      </c>
    </row>
    <row r="25" spans="1:19" ht="30.75" customHeight="1">
      <c r="A25" s="2"/>
      <c r="B25" s="2" t="s">
        <v>30</v>
      </c>
      <c r="C25" s="269" t="s">
        <v>170</v>
      </c>
      <c r="D25" s="269"/>
      <c r="E25" s="269"/>
      <c r="F25" s="269"/>
      <c r="G25" s="269"/>
      <c r="H25" s="70">
        <f>IF(AND(H23=""),"",IF(AND(H24=""),"",IF(H23&lt;=H24,0,IF(H23&gt;H24,H23-H24))))</f>
        <v>0</v>
      </c>
      <c r="K25" s="51" t="s">
        <v>154</v>
      </c>
    </row>
    <row r="26" spans="1:19" ht="15.95" customHeight="1">
      <c r="A26" s="2">
        <v>10</v>
      </c>
      <c r="B26" s="268" t="s">
        <v>46</v>
      </c>
      <c r="C26" s="268"/>
      <c r="D26" s="268"/>
      <c r="E26" s="268"/>
      <c r="F26" s="268"/>
      <c r="G26" s="268"/>
      <c r="H26" s="67">
        <v>43282</v>
      </c>
      <c r="K26" s="51" t="s">
        <v>157</v>
      </c>
      <c r="N26" s="51"/>
    </row>
    <row r="27" spans="1:19" ht="18.75" customHeight="1">
      <c r="A27" s="2">
        <v>11</v>
      </c>
      <c r="B27" s="268" t="s">
        <v>47</v>
      </c>
      <c r="C27" s="268"/>
      <c r="D27" s="272"/>
      <c r="E27" s="273"/>
      <c r="F27" s="273"/>
      <c r="G27" s="273"/>
      <c r="H27" s="274"/>
      <c r="K27" s="1" t="s">
        <v>158</v>
      </c>
      <c r="N27" s="51"/>
    </row>
    <row r="28" spans="1:19" s="77" customFormat="1" ht="12">
      <c r="B28" s="78"/>
      <c r="C28" s="78" t="s">
        <v>155</v>
      </c>
      <c r="D28" s="78"/>
      <c r="E28" s="78"/>
      <c r="F28" s="78"/>
      <c r="G28" s="78"/>
      <c r="H28" s="78"/>
      <c r="K28" s="77" t="s">
        <v>161</v>
      </c>
      <c r="N28" s="79"/>
    </row>
    <row r="29" spans="1:19" s="77" customFormat="1" ht="14.1" customHeight="1">
      <c r="B29" s="77" t="s">
        <v>114</v>
      </c>
      <c r="C29" s="271" t="s">
        <v>191</v>
      </c>
      <c r="D29" s="271"/>
      <c r="E29" s="271"/>
      <c r="F29" s="84">
        <f>H20</f>
        <v>67200</v>
      </c>
      <c r="G29" s="275" t="s">
        <v>183</v>
      </c>
      <c r="H29" s="275"/>
      <c r="K29" s="77" t="s">
        <v>159</v>
      </c>
    </row>
    <row r="30" spans="1:19" s="77" customFormat="1" ht="14.1" customHeight="1">
      <c r="C30" s="292" t="s">
        <v>184</v>
      </c>
      <c r="D30" s="292"/>
      <c r="E30" s="292"/>
      <c r="F30" s="292"/>
      <c r="G30" s="292"/>
      <c r="H30" s="292"/>
      <c r="K30" s="77" t="s">
        <v>160</v>
      </c>
    </row>
    <row r="31" spans="1:19" s="77" customFormat="1" ht="14.1" customHeight="1">
      <c r="B31" s="77" t="s">
        <v>115</v>
      </c>
      <c r="C31" s="298" t="s">
        <v>116</v>
      </c>
      <c r="D31" s="298"/>
      <c r="E31" s="298"/>
      <c r="F31" s="298"/>
      <c r="G31" s="211" t="str">
        <f>IF(AND(H5=""),"",IF(AND(H5="PRINCIPAL"),"1",IF(AND(H5="BEEO"),"1",IF(AND(H5="ABEEO"),"2",IF(AND(H5="LECTURER"),"2",IF(AND(H5="SENIOR TEACHER"),"4",IF(AND(H5="TEACHER"),"2",IF(AND(H5="P.T.I."),"5",IF(AND(H5="OAA II"),"3",IF(AND(H5="UDC"),"5",IF(AND(H5="LDC"),"4",IF(AND(H5="PEON"),"1",IF(AND(H5="HEAD MASTER"),"1",IF(AND(H5="PRABODHAK"),"2",IF(AND(H5="OA"),"6","")))))))))))))))</f>
        <v>2</v>
      </c>
      <c r="H31" s="83"/>
    </row>
    <row r="32" spans="1:19" s="77" customFormat="1" ht="14.1" customHeight="1">
      <c r="C32" s="78" t="s">
        <v>117</v>
      </c>
      <c r="D32" s="211" t="str">
        <f>IF(AND(H5=""),"",IF(AND(H5="PRINCIPAL"),"A",IF(AND(H5="BEEO"),"A",IF(AND(H5="ABEEO"),"A",IF(AND(H5="LECTURER"),"A",IF(AND(H5="SENIOR TEACHER"),"A",IF(AND(H5="TEACHER"),"A",IF(AND(H5="P.T.I."),"A",IF(AND(H5="OAA II"),"A",IF(AND(H5="UDC"),"B",IF(AND(H5="LDC"),"B",IF(AND(H5="PEON"),"B",IF(AND(H5="HEAD MASTER"),"A",IF(AND(H5="PRABODHAK"),"A",IF(AND(H5="OA"),"B","")))))))))))))))</f>
        <v>A</v>
      </c>
      <c r="E32" s="186" t="s">
        <v>171</v>
      </c>
      <c r="F32" s="82"/>
      <c r="G32" s="78"/>
      <c r="H32" s="78"/>
    </row>
    <row r="33" spans="1:8" s="77" customFormat="1" ht="14.1" customHeight="1">
      <c r="C33" s="277" t="s">
        <v>185</v>
      </c>
      <c r="D33" s="277"/>
      <c r="E33" s="277"/>
      <c r="F33" s="276" t="s">
        <v>162</v>
      </c>
      <c r="G33" s="276"/>
      <c r="H33" s="276"/>
    </row>
    <row r="34" spans="1:8" s="77" customFormat="1" ht="14.1" customHeight="1">
      <c r="C34" s="277" t="s">
        <v>186</v>
      </c>
      <c r="D34" s="277"/>
      <c r="E34" s="277"/>
      <c r="F34" s="270" t="s">
        <v>154</v>
      </c>
      <c r="G34" s="270"/>
      <c r="H34" s="270"/>
    </row>
    <row r="35" spans="1:8" s="77" customFormat="1" ht="14.1" customHeight="1">
      <c r="B35" s="77" t="s">
        <v>118</v>
      </c>
      <c r="C35" s="306" t="s">
        <v>187</v>
      </c>
      <c r="D35" s="306"/>
      <c r="E35" s="306"/>
      <c r="F35" s="306"/>
      <c r="G35" s="306"/>
      <c r="H35" s="306"/>
    </row>
    <row r="36" spans="1:8" s="77" customFormat="1" ht="14.1" customHeight="1">
      <c r="C36" s="292" t="s">
        <v>188</v>
      </c>
      <c r="D36" s="292"/>
      <c r="E36" s="292"/>
      <c r="F36" s="292"/>
      <c r="G36" s="292"/>
      <c r="H36" s="292"/>
    </row>
    <row r="37" spans="1:8" s="77" customFormat="1" ht="8.25" customHeight="1"/>
    <row r="38" spans="1:8" ht="14.1" customHeight="1">
      <c r="A38" s="305" t="s">
        <v>119</v>
      </c>
      <c r="B38" s="305"/>
      <c r="C38" s="81" t="s">
        <v>192</v>
      </c>
      <c r="D38" s="183"/>
      <c r="E38" s="65"/>
      <c r="F38" s="65"/>
      <c r="G38" s="296" t="str">
        <f>IF(AND(B1=""),"",UPPER('Pay Calculation'!C4))</f>
        <v>NAHAR SINGH RATHORE</v>
      </c>
      <c r="H38" s="296"/>
    </row>
    <row r="39" spans="1:8" ht="14.25" customHeight="1">
      <c r="A39" s="305" t="s">
        <v>120</v>
      </c>
      <c r="B39" s="305"/>
      <c r="C39" s="80">
        <f ca="1">TODAY()</f>
        <v>40654</v>
      </c>
      <c r="D39" s="184"/>
      <c r="E39" s="65"/>
      <c r="F39" s="65"/>
      <c r="G39" s="297" t="str">
        <f>IF(AND(B1=""),"",UPPER('Pay Calculation'!C3))</f>
        <v>BLOCK ELEMANTRY EDUCATION OFFICER , PANCHYAT SAMITI- SOJAT CITY (PALI)</v>
      </c>
      <c r="H39" s="297"/>
    </row>
    <row r="40" spans="1:8" ht="15" customHeight="1">
      <c r="A40" s="72"/>
      <c r="B40" s="72"/>
      <c r="C40" s="204" t="s">
        <v>263</v>
      </c>
      <c r="D40" s="185"/>
      <c r="E40" s="65"/>
      <c r="F40" s="65"/>
      <c r="G40" s="297"/>
      <c r="H40" s="297"/>
    </row>
    <row r="41" spans="1:8" ht="14.1" customHeight="1">
      <c r="A41" s="64"/>
      <c r="B41" s="64"/>
      <c r="C41" s="294" t="s">
        <v>265</v>
      </c>
      <c r="D41" s="294"/>
      <c r="E41" s="294"/>
      <c r="F41" s="294"/>
      <c r="G41" s="294"/>
      <c r="H41" s="294"/>
    </row>
    <row r="42" spans="1:8" ht="14.1" customHeight="1">
      <c r="A42" s="64"/>
      <c r="B42" s="64"/>
      <c r="C42" s="197" t="s">
        <v>264</v>
      </c>
      <c r="D42" s="75"/>
      <c r="E42" s="75"/>
      <c r="F42" s="75"/>
      <c r="G42" s="75"/>
      <c r="H42" s="75"/>
    </row>
    <row r="43" spans="1:8" ht="14.1" customHeight="1">
      <c r="A43" s="64"/>
      <c r="B43" s="64"/>
      <c r="C43" s="293" t="s">
        <v>121</v>
      </c>
      <c r="D43" s="293"/>
      <c r="E43" s="293"/>
      <c r="F43" s="293"/>
      <c r="G43" s="293"/>
      <c r="H43" s="293"/>
    </row>
    <row r="44" spans="1:8" ht="14.1" customHeight="1">
      <c r="A44" s="64"/>
      <c r="B44" s="64"/>
      <c r="C44" s="75" t="s">
        <v>122</v>
      </c>
      <c r="D44" s="75"/>
      <c r="E44" s="75"/>
      <c r="F44" s="75"/>
      <c r="G44" s="75"/>
      <c r="H44" s="75"/>
    </row>
    <row r="45" spans="1:8" ht="14.1" customHeight="1">
      <c r="A45" s="64"/>
      <c r="B45" s="64"/>
      <c r="C45" s="75" t="s">
        <v>123</v>
      </c>
      <c r="D45" s="75"/>
      <c r="E45" s="75"/>
      <c r="F45" s="75"/>
      <c r="G45" s="75"/>
      <c r="H45" s="75"/>
    </row>
    <row r="46" spans="1:8" ht="14.1" customHeight="1">
      <c r="A46" s="64"/>
      <c r="B46" s="64">
        <v>1</v>
      </c>
      <c r="C46" s="298" t="s">
        <v>189</v>
      </c>
      <c r="D46" s="298"/>
      <c r="E46" s="76"/>
      <c r="F46" s="76"/>
      <c r="G46" s="76"/>
      <c r="H46" s="76"/>
    </row>
    <row r="47" spans="1:8" ht="14.1" customHeight="1">
      <c r="A47" s="64"/>
      <c r="B47" s="64">
        <v>2</v>
      </c>
      <c r="C47" s="295" t="s">
        <v>121</v>
      </c>
      <c r="D47" s="295"/>
      <c r="E47" s="295"/>
      <c r="F47" s="295"/>
      <c r="G47" s="295"/>
      <c r="H47" s="295"/>
    </row>
    <row r="48" spans="1:8" ht="14.1" customHeight="1">
      <c r="A48" s="64"/>
      <c r="B48" s="64">
        <v>3</v>
      </c>
      <c r="C48" s="299" t="s">
        <v>190</v>
      </c>
      <c r="D48" s="299"/>
      <c r="E48" s="300" t="str">
        <f>IF(ISNA(VLOOKUP(B1,'Pay Calculation'!A$9:AJ$233,2,FALSE)),"",VLOOKUP(B1,'Pay Calculation'!A$9:AJ$233,2,FALSE))</f>
        <v>MISHRI LAL SANKHALA</v>
      </c>
      <c r="F48" s="300"/>
      <c r="G48" s="300"/>
      <c r="H48" s="76"/>
    </row>
    <row r="49" spans="1:8" ht="14.1" customHeight="1">
      <c r="A49" s="64"/>
      <c r="B49" s="64"/>
      <c r="C49" s="75"/>
      <c r="D49" s="75"/>
      <c r="E49" s="75"/>
      <c r="F49" s="75"/>
      <c r="G49" s="75"/>
      <c r="H49" s="75"/>
    </row>
    <row r="50" spans="1:8" ht="14.1" customHeight="1">
      <c r="A50" s="64"/>
      <c r="B50" s="64"/>
      <c r="C50" s="293"/>
      <c r="D50" s="293"/>
      <c r="E50" s="293"/>
      <c r="F50" s="293"/>
      <c r="G50" s="293"/>
      <c r="H50" s="293"/>
    </row>
  </sheetData>
  <sheetProtection password="C1FB" sheet="1" objects="1" scenarios="1" formatCells="0" formatColumns="0" formatRows="0" selectLockedCells="1"/>
  <mergeCells count="52">
    <mergeCell ref="C1:H1"/>
    <mergeCell ref="A39:B39"/>
    <mergeCell ref="A38:B38"/>
    <mergeCell ref="C15:G15"/>
    <mergeCell ref="C16:G16"/>
    <mergeCell ref="C30:H30"/>
    <mergeCell ref="C31:F31"/>
    <mergeCell ref="B27:C27"/>
    <mergeCell ref="C17:G17"/>
    <mergeCell ref="B18:G18"/>
    <mergeCell ref="B19:G19"/>
    <mergeCell ref="B20:G20"/>
    <mergeCell ref="B21:G21"/>
    <mergeCell ref="B22:G22"/>
    <mergeCell ref="C35:H35"/>
    <mergeCell ref="C36:H36"/>
    <mergeCell ref="C50:H50"/>
    <mergeCell ref="C41:H41"/>
    <mergeCell ref="C43:H43"/>
    <mergeCell ref="C47:H47"/>
    <mergeCell ref="G38:H38"/>
    <mergeCell ref="G39:H40"/>
    <mergeCell ref="C46:D46"/>
    <mergeCell ref="C48:D48"/>
    <mergeCell ref="E48:G48"/>
    <mergeCell ref="A2:H2"/>
    <mergeCell ref="H20:H21"/>
    <mergeCell ref="A20:A21"/>
    <mergeCell ref="A3:C3"/>
    <mergeCell ref="B11:G11"/>
    <mergeCell ref="B7:G7"/>
    <mergeCell ref="C8:G8"/>
    <mergeCell ref="C9:G9"/>
    <mergeCell ref="D3:H3"/>
    <mergeCell ref="C10:G10"/>
    <mergeCell ref="B12:G12"/>
    <mergeCell ref="B13:G13"/>
    <mergeCell ref="C14:G14"/>
    <mergeCell ref="B4:G6"/>
    <mergeCell ref="A4:A6"/>
    <mergeCell ref="F34:H34"/>
    <mergeCell ref="C29:E29"/>
    <mergeCell ref="D27:H27"/>
    <mergeCell ref="G29:H29"/>
    <mergeCell ref="F33:H33"/>
    <mergeCell ref="C34:E34"/>
    <mergeCell ref="C33:E33"/>
    <mergeCell ref="Q4:S18"/>
    <mergeCell ref="C23:G23"/>
    <mergeCell ref="C24:G24"/>
    <mergeCell ref="B26:G26"/>
    <mergeCell ref="C25:G25"/>
  </mergeCells>
  <dataValidations count="1">
    <dataValidation type="whole" allowBlank="1" showInputMessage="1" showErrorMessage="1" sqref="B1">
      <formula1>1</formula1>
      <formula2>2100</formula2>
    </dataValidation>
  </dataValidations>
  <pageMargins left="0.45" right="0.2" top="0.4" bottom="0.4" header="0.2800000000000000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opLeftCell="B1" workbookViewId="0">
      <selection activeCell="B1" sqref="B1"/>
    </sheetView>
  </sheetViews>
  <sheetFormatPr defaultRowHeight="15"/>
  <cols>
    <col min="1" max="1" width="9.140625" style="1"/>
    <col min="2" max="2" width="5.28515625" style="1" customWidth="1"/>
    <col min="3" max="3" width="10.140625" style="1" customWidth="1"/>
    <col min="4" max="4" width="7.5703125" style="1" customWidth="1"/>
    <col min="5" max="5" width="14.42578125" style="1" customWidth="1"/>
    <col min="6" max="6" width="10.5703125" style="1" customWidth="1"/>
    <col min="7" max="8" width="9.140625" style="1"/>
    <col min="9" max="9" width="11.140625" style="1" customWidth="1"/>
    <col min="10" max="16384" width="9.140625" style="1"/>
  </cols>
  <sheetData>
    <row r="1" spans="1:15">
      <c r="A1" s="191" t="s">
        <v>237</v>
      </c>
      <c r="B1" s="190">
        <f>'Statement of Fixation'!B1</f>
        <v>1</v>
      </c>
      <c r="C1" s="331" t="s">
        <v>236</v>
      </c>
      <c r="D1" s="331"/>
      <c r="E1" s="331"/>
      <c r="F1" s="331"/>
      <c r="G1" s="331"/>
      <c r="H1" s="179"/>
      <c r="I1" s="180"/>
    </row>
    <row r="2" spans="1:15">
      <c r="A2" s="332" t="s">
        <v>92</v>
      </c>
      <c r="B2" s="317"/>
      <c r="C2" s="317"/>
      <c r="D2" s="317"/>
      <c r="E2" s="317"/>
      <c r="F2" s="317"/>
      <c r="G2" s="317"/>
      <c r="H2" s="317"/>
      <c r="I2" s="318"/>
    </row>
    <row r="3" spans="1:15" ht="13.5" customHeight="1">
      <c r="A3" s="41"/>
      <c r="B3" s="187"/>
      <c r="C3" s="42"/>
      <c r="D3" s="42"/>
      <c r="E3" s="42"/>
      <c r="F3" s="42"/>
      <c r="G3" s="42"/>
      <c r="H3" s="42"/>
      <c r="I3" s="43"/>
    </row>
    <row r="4" spans="1:15" ht="13.5" customHeight="1" thickBot="1">
      <c r="A4" s="41"/>
      <c r="B4" s="42"/>
      <c r="C4" s="42"/>
      <c r="D4" s="42"/>
      <c r="E4" s="42"/>
      <c r="F4" s="42"/>
      <c r="G4" s="42"/>
      <c r="H4" s="42"/>
      <c r="I4" s="43"/>
    </row>
    <row r="5" spans="1:15" ht="15.75">
      <c r="A5" s="176" t="s">
        <v>96</v>
      </c>
      <c r="B5" s="178" t="s">
        <v>93</v>
      </c>
      <c r="C5" s="333" t="str">
        <f>IF(ISNA(VLOOKUP(B1,'Pay Calculation'!A$9:AJ$233,2,FALSE)),"",VLOOKUP(B1,'Pay Calculation'!A$9:AJ$233,2,FALSE))</f>
        <v>MISHRI LAL SANKHALA</v>
      </c>
      <c r="D5" s="333"/>
      <c r="E5" s="333"/>
      <c r="F5" s="315" t="s">
        <v>227</v>
      </c>
      <c r="G5" s="315"/>
      <c r="H5" s="315"/>
      <c r="I5" s="316"/>
      <c r="M5" s="259" t="s">
        <v>242</v>
      </c>
      <c r="N5" s="260"/>
      <c r="O5" s="261"/>
    </row>
    <row r="6" spans="1:15">
      <c r="A6" s="176"/>
      <c r="B6" s="315" t="s">
        <v>228</v>
      </c>
      <c r="C6" s="315"/>
      <c r="D6" s="315"/>
      <c r="E6" s="315"/>
      <c r="F6" s="315"/>
      <c r="G6" s="315"/>
      <c r="H6" s="315"/>
      <c r="I6" s="316"/>
      <c r="M6" s="262"/>
      <c r="N6" s="263"/>
      <c r="O6" s="264"/>
    </row>
    <row r="7" spans="1:15">
      <c r="A7" s="176"/>
      <c r="B7" s="42"/>
      <c r="C7" s="42"/>
      <c r="D7" s="42"/>
      <c r="E7" s="42"/>
      <c r="F7" s="42"/>
      <c r="G7" s="42"/>
      <c r="H7" s="42"/>
      <c r="I7" s="43"/>
      <c r="M7" s="262"/>
      <c r="N7" s="263"/>
      <c r="O7" s="264"/>
    </row>
    <row r="8" spans="1:15" ht="18.75">
      <c r="A8" s="176" t="s">
        <v>97</v>
      </c>
      <c r="B8" s="178" t="s">
        <v>93</v>
      </c>
      <c r="C8" s="329" t="str">
        <f>IF(AND(C5=""),"","-")</f>
        <v>-</v>
      </c>
      <c r="D8" s="329"/>
      <c r="E8" s="315" t="s">
        <v>229</v>
      </c>
      <c r="F8" s="315"/>
      <c r="G8" s="315"/>
      <c r="H8" s="315"/>
      <c r="I8" s="316"/>
      <c r="M8" s="262"/>
      <c r="N8" s="263"/>
      <c r="O8" s="264"/>
    </row>
    <row r="9" spans="1:15">
      <c r="A9" s="41"/>
      <c r="B9" s="315" t="s">
        <v>230</v>
      </c>
      <c r="C9" s="315"/>
      <c r="D9" s="315"/>
      <c r="E9" s="315"/>
      <c r="F9" s="315"/>
      <c r="G9" s="315"/>
      <c r="H9" s="315"/>
      <c r="I9" s="316"/>
      <c r="M9" s="262"/>
      <c r="N9" s="263"/>
      <c r="O9" s="264"/>
    </row>
    <row r="10" spans="1:15">
      <c r="A10" s="41"/>
      <c r="B10" s="315" t="s">
        <v>94</v>
      </c>
      <c r="C10" s="315"/>
      <c r="D10" s="42"/>
      <c r="E10" s="42"/>
      <c r="F10" s="42"/>
      <c r="G10" s="42"/>
      <c r="H10" s="42"/>
      <c r="I10" s="43"/>
      <c r="M10" s="262"/>
      <c r="N10" s="263"/>
      <c r="O10" s="264"/>
    </row>
    <row r="11" spans="1:15">
      <c r="A11" s="41"/>
      <c r="B11" s="42"/>
      <c r="C11" s="42"/>
      <c r="D11" s="42"/>
      <c r="E11" s="42"/>
      <c r="F11" s="42"/>
      <c r="G11" s="42"/>
      <c r="H11" s="42"/>
      <c r="I11" s="43"/>
      <c r="M11" s="262"/>
      <c r="N11" s="263"/>
      <c r="O11" s="264"/>
    </row>
    <row r="12" spans="1:15" ht="18.75">
      <c r="A12" s="41"/>
      <c r="B12" s="330" t="str">
        <f>IF(AND(C5=""),"","-")</f>
        <v>-</v>
      </c>
      <c r="C12" s="330"/>
      <c r="D12" s="315" t="s">
        <v>232</v>
      </c>
      <c r="E12" s="315"/>
      <c r="F12" s="315"/>
      <c r="G12" s="315"/>
      <c r="H12" s="315"/>
      <c r="I12" s="316"/>
      <c r="M12" s="262"/>
      <c r="N12" s="263"/>
      <c r="O12" s="264"/>
    </row>
    <row r="13" spans="1:15" ht="15.75">
      <c r="A13" s="41"/>
      <c r="B13" s="315" t="s">
        <v>233</v>
      </c>
      <c r="C13" s="315"/>
      <c r="D13" s="315"/>
      <c r="E13" s="177" t="str">
        <f>IF(AND(C5=""),"","-")</f>
        <v>-</v>
      </c>
      <c r="F13" s="315" t="s">
        <v>234</v>
      </c>
      <c r="G13" s="315"/>
      <c r="H13" s="315"/>
      <c r="I13" s="316"/>
      <c r="M13" s="262"/>
      <c r="N13" s="263"/>
      <c r="O13" s="264"/>
    </row>
    <row r="14" spans="1:15">
      <c r="A14" s="41"/>
      <c r="B14" s="315" t="s">
        <v>235</v>
      </c>
      <c r="C14" s="315"/>
      <c r="D14" s="315"/>
      <c r="E14" s="315"/>
      <c r="F14" s="315"/>
      <c r="G14" s="315"/>
      <c r="H14" s="315"/>
      <c r="I14" s="316"/>
      <c r="M14" s="262"/>
      <c r="N14" s="263"/>
      <c r="O14" s="264"/>
    </row>
    <row r="15" spans="1:15" ht="18.75">
      <c r="A15" s="41"/>
      <c r="B15" s="315" t="s">
        <v>95</v>
      </c>
      <c r="C15" s="315"/>
      <c r="D15" s="327" t="str">
        <f>IF(AND(C5=""),"","-")</f>
        <v>-</v>
      </c>
      <c r="E15" s="327"/>
      <c r="F15" s="327"/>
      <c r="G15" s="42"/>
      <c r="H15" s="42"/>
      <c r="I15" s="43"/>
      <c r="M15" s="262"/>
      <c r="N15" s="263"/>
      <c r="O15" s="264"/>
    </row>
    <row r="16" spans="1:15" ht="18.75">
      <c r="A16" s="41"/>
      <c r="B16" s="315" t="s">
        <v>98</v>
      </c>
      <c r="C16" s="315"/>
      <c r="D16" s="315"/>
      <c r="E16" s="315"/>
      <c r="F16" s="327" t="str">
        <f>IF(AND(C5=""),"","-")</f>
        <v>-</v>
      </c>
      <c r="G16" s="327"/>
      <c r="H16" s="327"/>
      <c r="I16" s="328"/>
      <c r="M16" s="262"/>
      <c r="N16" s="263"/>
      <c r="O16" s="264"/>
    </row>
    <row r="17" spans="1:15">
      <c r="A17" s="41"/>
      <c r="B17" s="42"/>
      <c r="C17" s="42"/>
      <c r="D17" s="42"/>
      <c r="E17" s="42"/>
      <c r="F17" s="42"/>
      <c r="G17" s="42"/>
      <c r="H17" s="42"/>
      <c r="I17" s="43"/>
      <c r="M17" s="262"/>
      <c r="N17" s="263"/>
      <c r="O17" s="264"/>
    </row>
    <row r="18" spans="1:15" ht="15.75" thickBot="1">
      <c r="A18" s="41"/>
      <c r="B18" s="42"/>
      <c r="C18" s="42"/>
      <c r="D18" s="42"/>
      <c r="E18" s="42"/>
      <c r="F18" s="42"/>
      <c r="G18" s="42"/>
      <c r="H18" s="42"/>
      <c r="I18" s="43"/>
      <c r="M18" s="265"/>
      <c r="N18" s="266"/>
      <c r="O18" s="267"/>
    </row>
    <row r="19" spans="1:15" ht="15.75">
      <c r="A19" s="41"/>
      <c r="B19" s="42"/>
      <c r="C19" s="42"/>
      <c r="D19" s="310" t="s">
        <v>100</v>
      </c>
      <c r="E19" s="310"/>
      <c r="F19" s="320"/>
      <c r="G19" s="320"/>
      <c r="H19" s="320"/>
      <c r="I19" s="321"/>
    </row>
    <row r="20" spans="1:15" ht="15.75">
      <c r="A20" s="41"/>
      <c r="B20" s="42"/>
      <c r="C20" s="42"/>
      <c r="D20" s="310" t="s">
        <v>101</v>
      </c>
      <c r="E20" s="310"/>
      <c r="F20" s="320" t="str">
        <f>IF(ISNA(VLOOKUP(B1,'Pay Calculation'!A$9:AJ$233,2,FALSE)),"",VLOOKUP(B1,'Pay Calculation'!A$9:AJ$233,2,FALSE))</f>
        <v>MISHRI LAL SANKHALA</v>
      </c>
      <c r="G20" s="320"/>
      <c r="H20" s="320"/>
      <c r="I20" s="321"/>
    </row>
    <row r="21" spans="1:15" ht="15.75">
      <c r="A21" s="41"/>
      <c r="B21" s="42"/>
      <c r="C21" s="42"/>
      <c r="D21" s="310" t="s">
        <v>102</v>
      </c>
      <c r="E21" s="310"/>
      <c r="F21" s="320" t="str">
        <f>IF(ISNA(VLOOKUP(B1,'Pay Calculation'!A$9:AJ$233,3,FALSE)),"",VLOOKUP(B1,'Pay Calculation'!A$9:AJ$233,3,FALSE))</f>
        <v>TEACHER</v>
      </c>
      <c r="G21" s="320"/>
      <c r="H21" s="320"/>
      <c r="I21" s="321"/>
    </row>
    <row r="22" spans="1:15" ht="15.75" customHeight="1">
      <c r="A22" s="41"/>
      <c r="B22" s="42"/>
      <c r="C22" s="310" t="s">
        <v>103</v>
      </c>
      <c r="D22" s="310"/>
      <c r="E22" s="310"/>
      <c r="F22" s="322" t="str">
        <f>IF(AND(B1=""),"",UPPER('Pay Calculation'!C1))</f>
        <v>BLOCK ELEMANTRY EDUCATION OFFICE , PANCHYAT SAMITI- SOJAT CITY (PALI)</v>
      </c>
      <c r="G22" s="322"/>
      <c r="H22" s="322"/>
      <c r="I22" s="323"/>
    </row>
    <row r="23" spans="1:15">
      <c r="A23" s="41"/>
      <c r="B23" s="42"/>
      <c r="C23" s="42"/>
      <c r="D23" s="42"/>
      <c r="E23" s="42"/>
      <c r="F23" s="322"/>
      <c r="G23" s="322"/>
      <c r="H23" s="322"/>
      <c r="I23" s="323"/>
    </row>
    <row r="24" spans="1:15">
      <c r="A24" s="41"/>
      <c r="B24" s="42"/>
      <c r="C24" s="42"/>
      <c r="D24" s="42"/>
      <c r="E24" s="42"/>
      <c r="F24" s="42"/>
      <c r="G24" s="42"/>
      <c r="H24" s="42"/>
      <c r="I24" s="43"/>
    </row>
    <row r="25" spans="1:15">
      <c r="A25" s="41"/>
      <c r="B25" s="42" t="s">
        <v>104</v>
      </c>
      <c r="C25" s="314" t="s">
        <v>105</v>
      </c>
      <c r="D25" s="314"/>
      <c r="E25" s="314"/>
      <c r="F25" s="42"/>
      <c r="G25" s="42"/>
      <c r="H25" s="42"/>
      <c r="I25" s="43"/>
    </row>
    <row r="26" spans="1:15">
      <c r="A26" s="41"/>
      <c r="B26" s="42"/>
      <c r="C26" s="42"/>
      <c r="D26" s="42"/>
      <c r="E26" s="42"/>
      <c r="F26" s="42"/>
      <c r="G26" s="42"/>
      <c r="H26" s="42"/>
      <c r="I26" s="43"/>
    </row>
    <row r="27" spans="1:15" ht="15.75">
      <c r="A27" s="41"/>
      <c r="B27" s="42"/>
      <c r="C27" s="42"/>
      <c r="D27" s="325" t="s">
        <v>106</v>
      </c>
      <c r="E27" s="325"/>
      <c r="F27" s="325"/>
      <c r="G27" s="42"/>
      <c r="H27" s="42"/>
      <c r="I27" s="43"/>
    </row>
    <row r="28" spans="1:15">
      <c r="A28" s="41"/>
      <c r="B28" s="42"/>
      <c r="C28" s="42"/>
      <c r="D28" s="42"/>
      <c r="E28" s="42"/>
      <c r="F28" s="42"/>
      <c r="G28" s="42"/>
      <c r="H28" s="42"/>
      <c r="I28" s="43"/>
    </row>
    <row r="29" spans="1:15">
      <c r="A29" s="309" t="s">
        <v>107</v>
      </c>
      <c r="B29" s="310"/>
      <c r="C29" s="310"/>
      <c r="D29" s="310"/>
      <c r="E29" s="310"/>
      <c r="F29" s="310"/>
      <c r="G29" s="310"/>
      <c r="H29" s="310"/>
      <c r="I29" s="326"/>
    </row>
    <row r="30" spans="1:15">
      <c r="A30" s="309" t="s">
        <v>165</v>
      </c>
      <c r="B30" s="310"/>
      <c r="C30" s="310"/>
      <c r="D30" s="310"/>
      <c r="E30" s="310"/>
      <c r="F30" s="310"/>
      <c r="G30" s="310"/>
      <c r="H30" s="310"/>
      <c r="I30" s="326"/>
    </row>
    <row r="31" spans="1:15">
      <c r="A31" s="324" t="s">
        <v>108</v>
      </c>
      <c r="B31" s="315"/>
      <c r="C31" s="315"/>
      <c r="D31" s="315"/>
      <c r="E31" s="315"/>
      <c r="F31" s="315"/>
      <c r="G31" s="315"/>
      <c r="H31" s="315"/>
      <c r="I31" s="316"/>
    </row>
    <row r="32" spans="1:15">
      <c r="A32" s="324" t="s">
        <v>109</v>
      </c>
      <c r="B32" s="315"/>
      <c r="C32" s="315"/>
      <c r="D32" s="42"/>
      <c r="E32" s="42"/>
      <c r="F32" s="42"/>
      <c r="G32" s="42"/>
      <c r="H32" s="42"/>
      <c r="I32" s="43"/>
    </row>
    <row r="33" spans="1:9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15.75">
      <c r="A34" s="41"/>
      <c r="B34" s="42"/>
      <c r="C34" s="42"/>
      <c r="D34" s="310" t="s">
        <v>100</v>
      </c>
      <c r="E34" s="310"/>
      <c r="F34" s="320"/>
      <c r="G34" s="320"/>
      <c r="H34" s="320"/>
      <c r="I34" s="321"/>
    </row>
    <row r="35" spans="1:9" ht="15.75">
      <c r="A35" s="41"/>
      <c r="B35" s="42"/>
      <c r="C35" s="42"/>
      <c r="D35" s="310" t="s">
        <v>101</v>
      </c>
      <c r="E35" s="310"/>
      <c r="F35" s="320" t="str">
        <f>IF(ISNA(VLOOKUP(B1,'Pay Calculation'!A$9:AJ$233,2,FALSE)),"",VLOOKUP(B1,'Pay Calculation'!A$9:AJ$233,2,FALSE))</f>
        <v>MISHRI LAL SANKHALA</v>
      </c>
      <c r="G35" s="320"/>
      <c r="H35" s="320"/>
      <c r="I35" s="321"/>
    </row>
    <row r="36" spans="1:9" ht="15.75">
      <c r="A36" s="41"/>
      <c r="B36" s="42"/>
      <c r="C36" s="42"/>
      <c r="D36" s="310" t="s">
        <v>102</v>
      </c>
      <c r="E36" s="310"/>
      <c r="F36" s="320" t="str">
        <f>IF(ISNA(VLOOKUP(B1,'Pay Calculation'!A$9:AJ$233,3,FALSE)),"",VLOOKUP(B1,'Pay Calculation'!A$9:AJ$233,3,FALSE))</f>
        <v>TEACHER</v>
      </c>
      <c r="G36" s="320"/>
      <c r="H36" s="320"/>
      <c r="I36" s="321"/>
    </row>
    <row r="37" spans="1:9">
      <c r="A37" s="41"/>
      <c r="B37" s="42"/>
      <c r="C37" s="42"/>
      <c r="D37" s="42"/>
      <c r="E37" s="42"/>
      <c r="F37" s="42"/>
      <c r="G37" s="42"/>
      <c r="H37" s="42"/>
      <c r="I37" s="43"/>
    </row>
    <row r="38" spans="1:9" ht="15.75">
      <c r="A38" s="309" t="s">
        <v>110</v>
      </c>
      <c r="B38" s="310"/>
      <c r="C38" s="319">
        <f ca="1">TODAY()</f>
        <v>40654</v>
      </c>
      <c r="D38" s="319"/>
      <c r="E38" s="189"/>
      <c r="F38" s="189"/>
      <c r="G38" s="42"/>
      <c r="H38" s="42"/>
      <c r="I38" s="43"/>
    </row>
    <row r="39" spans="1:9">
      <c r="A39" s="309" t="s">
        <v>111</v>
      </c>
      <c r="B39" s="310"/>
      <c r="C39" s="314" t="str">
        <f>IF(ISNA(VLOOKUP(B1,'Pay Calculation'!A$9:AJ$233,4,FALSE)),"",VLOOKUP(B1,'Pay Calculation'!A$9:AJ$233,4,FALSE))</f>
        <v>GPS NO 1 SOJAT</v>
      </c>
      <c r="D39" s="314"/>
      <c r="E39" s="314"/>
      <c r="F39" s="314"/>
      <c r="G39" s="42"/>
      <c r="H39" s="42"/>
      <c r="I39" s="43"/>
    </row>
    <row r="40" spans="1:9">
      <c r="A40" s="44"/>
      <c r="B40" s="8"/>
      <c r="C40" s="45"/>
      <c r="D40" s="45"/>
      <c r="E40" s="45"/>
      <c r="F40" s="45"/>
      <c r="G40" s="8"/>
      <c r="H40" s="8"/>
      <c r="I40" s="46"/>
    </row>
    <row r="41" spans="1:9">
      <c r="A41" s="41"/>
      <c r="B41" s="42"/>
      <c r="C41" s="42"/>
      <c r="D41" s="42"/>
      <c r="E41" s="42"/>
      <c r="F41" s="42"/>
      <c r="G41" s="42"/>
      <c r="H41" s="42"/>
      <c r="I41" s="43"/>
    </row>
    <row r="42" spans="1:9">
      <c r="A42" s="41"/>
      <c r="B42" s="42"/>
      <c r="C42" s="42"/>
      <c r="D42" s="42"/>
      <c r="E42" s="42"/>
      <c r="F42" s="315" t="s">
        <v>112</v>
      </c>
      <c r="G42" s="315"/>
      <c r="H42" s="315"/>
      <c r="I42" s="316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41"/>
      <c r="B44" s="42"/>
      <c r="C44" s="42"/>
      <c r="D44" s="42"/>
      <c r="E44" s="42"/>
      <c r="F44" s="317"/>
      <c r="G44" s="317"/>
      <c r="H44" s="317"/>
      <c r="I44" s="318"/>
    </row>
    <row r="45" spans="1:9" ht="15.75">
      <c r="A45" s="309" t="s">
        <v>110</v>
      </c>
      <c r="B45" s="310"/>
      <c r="C45" s="311">
        <f ca="1">C38</f>
        <v>40654</v>
      </c>
      <c r="D45" s="312"/>
      <c r="E45" s="85"/>
      <c r="F45" s="317"/>
      <c r="G45" s="317"/>
      <c r="H45" s="317"/>
      <c r="I45" s="318"/>
    </row>
    <row r="46" spans="1:9" ht="15.75">
      <c r="A46" s="309" t="s">
        <v>111</v>
      </c>
      <c r="B46" s="310"/>
      <c r="C46" s="313" t="str">
        <f>IF(AND(B1=""),"",UPPER('Pay Calculation'!C1))</f>
        <v>BLOCK ELEMANTRY EDUCATION OFFICE , PANCHYAT SAMITI- SOJAT CITY (PALI)</v>
      </c>
      <c r="D46" s="313"/>
      <c r="E46" s="313"/>
      <c r="F46" s="307" t="s">
        <v>99</v>
      </c>
      <c r="G46" s="307"/>
      <c r="H46" s="307"/>
      <c r="I46" s="308"/>
    </row>
    <row r="47" spans="1:9" ht="15.75">
      <c r="A47" s="41"/>
      <c r="B47" s="42"/>
      <c r="C47" s="313"/>
      <c r="D47" s="313"/>
      <c r="E47" s="313"/>
      <c r="F47" s="307" t="s">
        <v>113</v>
      </c>
      <c r="G47" s="307"/>
      <c r="H47" s="307"/>
      <c r="I47" s="308"/>
    </row>
    <row r="48" spans="1:9" ht="15.75" thickBot="1">
      <c r="A48" s="47"/>
      <c r="B48" s="48"/>
      <c r="C48" s="48"/>
      <c r="D48" s="48"/>
      <c r="E48" s="48"/>
      <c r="F48" s="48"/>
      <c r="G48" s="48"/>
      <c r="H48" s="48"/>
      <c r="I48" s="49"/>
    </row>
  </sheetData>
  <sheetProtection password="C1FB" sheet="1" objects="1" scenarios="1" selectLockedCells="1"/>
  <mergeCells count="51">
    <mergeCell ref="C1:G1"/>
    <mergeCell ref="A2:I2"/>
    <mergeCell ref="B6:I6"/>
    <mergeCell ref="C5:E5"/>
    <mergeCell ref="F5:I5"/>
    <mergeCell ref="C8:D8"/>
    <mergeCell ref="E8:I8"/>
    <mergeCell ref="B9:I9"/>
    <mergeCell ref="B10:C10"/>
    <mergeCell ref="B12:C12"/>
    <mergeCell ref="D12:I12"/>
    <mergeCell ref="B13:D13"/>
    <mergeCell ref="F13:I13"/>
    <mergeCell ref="B14:I14"/>
    <mergeCell ref="B15:C15"/>
    <mergeCell ref="D15:F15"/>
    <mergeCell ref="B16:E16"/>
    <mergeCell ref="F16:I16"/>
    <mergeCell ref="D19:E19"/>
    <mergeCell ref="D20:E20"/>
    <mergeCell ref="D21:E21"/>
    <mergeCell ref="C22:E22"/>
    <mergeCell ref="C25:E25"/>
    <mergeCell ref="D27:F27"/>
    <mergeCell ref="A29:I29"/>
    <mergeCell ref="A30:I30"/>
    <mergeCell ref="A31:I31"/>
    <mergeCell ref="A32:C32"/>
    <mergeCell ref="A38:B38"/>
    <mergeCell ref="D34:E34"/>
    <mergeCell ref="D35:E35"/>
    <mergeCell ref="D36:E36"/>
    <mergeCell ref="F34:I34"/>
    <mergeCell ref="F35:I35"/>
    <mergeCell ref="F36:I36"/>
    <mergeCell ref="M5:O18"/>
    <mergeCell ref="F46:I46"/>
    <mergeCell ref="F47:I47"/>
    <mergeCell ref="A45:B45"/>
    <mergeCell ref="A46:B46"/>
    <mergeCell ref="C45:D45"/>
    <mergeCell ref="C46:E47"/>
    <mergeCell ref="A39:B39"/>
    <mergeCell ref="C39:F39"/>
    <mergeCell ref="F42:I42"/>
    <mergeCell ref="F44:I45"/>
    <mergeCell ref="C38:D38"/>
    <mergeCell ref="F19:I19"/>
    <mergeCell ref="F20:I20"/>
    <mergeCell ref="F21:I21"/>
    <mergeCell ref="F22:I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workbookViewId="0">
      <selection activeCell="K42" sqref="K42:M43"/>
    </sheetView>
  </sheetViews>
  <sheetFormatPr defaultRowHeight="15"/>
  <cols>
    <col min="1" max="1" width="6.140625" style="1" customWidth="1"/>
    <col min="2" max="3" width="9.140625" style="1"/>
    <col min="4" max="4" width="12.85546875" style="1" customWidth="1"/>
    <col min="5" max="5" width="9.140625" style="1"/>
    <col min="6" max="6" width="11" style="1" customWidth="1"/>
    <col min="7" max="7" width="10.28515625" style="1" customWidth="1"/>
    <col min="8" max="9" width="9.140625" style="1"/>
    <col min="10" max="10" width="10.42578125" style="1" bestFit="1" customWidth="1"/>
    <col min="11" max="11" width="9.140625" style="1"/>
    <col min="12" max="12" width="9.7109375" style="1" bestFit="1" customWidth="1"/>
    <col min="13" max="13" width="9.5703125" style="1" bestFit="1" customWidth="1"/>
    <col min="14" max="19" width="9.140625" style="1"/>
    <col min="20" max="20" width="10" style="1" customWidth="1"/>
    <col min="21" max="21" width="9.7109375" style="1" customWidth="1"/>
    <col min="22" max="22" width="9.140625" style="1" hidden="1" customWidth="1"/>
    <col min="23" max="23" width="0.140625" style="1" hidden="1" customWidth="1"/>
    <col min="24" max="24" width="0" style="1" hidden="1" customWidth="1"/>
    <col min="25" max="16384" width="9.140625" style="1"/>
  </cols>
  <sheetData>
    <row r="1" spans="1:22" s="53" customFormat="1" ht="18.75" customHeight="1">
      <c r="A1" s="334" t="str">
        <f>IF(AND('Pay Calculation'!C2=""),"",CONCATENATE("dk;kZy;","] ",'Pay Calculation'!C2))</f>
        <v>dk;kZy;] CykWd izkjfEHkd f'k{kk vf/kdkjh] iapk;r lfefr&amp; lkstr flVh ¼ikyh ½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22" s="53" customFormat="1" ht="15.75" customHeight="1">
      <c r="A2" s="335" t="s">
        <v>124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22" s="53" customFormat="1" ht="18.75">
      <c r="A3" s="54"/>
      <c r="B3" s="342" t="s">
        <v>174</v>
      </c>
      <c r="C3" s="342"/>
      <c r="D3" s="342"/>
      <c r="E3" s="342"/>
      <c r="F3" s="342"/>
      <c r="G3" s="342"/>
      <c r="H3" s="342"/>
      <c r="I3" s="342"/>
      <c r="J3" s="342"/>
      <c r="K3" s="343" t="s">
        <v>164</v>
      </c>
      <c r="L3" s="343"/>
      <c r="M3" s="343"/>
    </row>
    <row r="4" spans="1:22" s="53" customFormat="1" ht="18.75">
      <c r="A4" s="339" t="s">
        <v>238</v>
      </c>
      <c r="B4" s="339"/>
      <c r="C4" s="339"/>
      <c r="D4" s="197" t="str">
        <f>IF(AND('Pay Calculation'!F4=""),"",'Pay Calculation'!F4)</f>
        <v>PALI</v>
      </c>
      <c r="E4" s="55" t="s">
        <v>125</v>
      </c>
      <c r="F4" s="56" t="s">
        <v>126</v>
      </c>
      <c r="G4" s="196"/>
      <c r="H4" s="340" t="s">
        <v>278</v>
      </c>
      <c r="I4" s="340"/>
      <c r="J4" s="340"/>
      <c r="K4" s="340"/>
      <c r="L4" s="340"/>
      <c r="M4" s="340"/>
      <c r="N4" s="57"/>
      <c r="O4" s="57"/>
    </row>
    <row r="5" spans="1:22" s="53" customFormat="1" ht="19.5" thickBot="1">
      <c r="A5" s="348" t="s">
        <v>279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22" s="53" customFormat="1" ht="36" customHeight="1">
      <c r="A6" s="336" t="s">
        <v>128</v>
      </c>
      <c r="B6" s="336" t="s">
        <v>129</v>
      </c>
      <c r="C6" s="336"/>
      <c r="D6" s="337" t="s">
        <v>127</v>
      </c>
      <c r="E6" s="354" t="s">
        <v>280</v>
      </c>
      <c r="F6" s="355"/>
      <c r="G6" s="358" t="s">
        <v>142</v>
      </c>
      <c r="H6" s="359"/>
      <c r="I6" s="360"/>
      <c r="J6" s="354" t="s">
        <v>130</v>
      </c>
      <c r="K6" s="361"/>
      <c r="L6" s="355"/>
      <c r="M6" s="341" t="s">
        <v>131</v>
      </c>
      <c r="R6" s="259" t="s">
        <v>243</v>
      </c>
      <c r="S6" s="260"/>
      <c r="T6" s="261"/>
    </row>
    <row r="7" spans="1:22" s="53" customFormat="1" ht="36" customHeight="1">
      <c r="A7" s="336"/>
      <c r="B7" s="336"/>
      <c r="C7" s="336"/>
      <c r="D7" s="338"/>
      <c r="E7" s="356"/>
      <c r="F7" s="357"/>
      <c r="G7" s="201" t="s">
        <v>132</v>
      </c>
      <c r="H7" s="58" t="s">
        <v>133</v>
      </c>
      <c r="I7" s="58" t="s">
        <v>134</v>
      </c>
      <c r="J7" s="205" t="s">
        <v>135</v>
      </c>
      <c r="K7" s="206" t="s">
        <v>281</v>
      </c>
      <c r="L7" s="207" t="s">
        <v>282</v>
      </c>
      <c r="M7" s="341"/>
      <c r="R7" s="262"/>
      <c r="S7" s="263"/>
      <c r="T7" s="264"/>
    </row>
    <row r="8" spans="1:22" s="53" customFormat="1" ht="22.5" customHeight="1">
      <c r="A8" s="194">
        <v>1</v>
      </c>
      <c r="B8" s="344" t="str">
        <f>IF(ISNA(VLOOKUP(A8,'Pay Calculation'!A$9:AJ$233,2,FALSE)),"",VLOOKUP(A8,'Pay Calculation'!A$9:AJ$233,2,FALSE))</f>
        <v>MISHRI LAL SANKHALA</v>
      </c>
      <c r="C8" s="344"/>
      <c r="D8" s="200" t="str">
        <f>IF(ISNA(VLOOKUP(A8,'Pay Calculation'!A$9:AJ$233,3,FALSE)),"",VLOOKUP(A8,'Pay Calculation'!A$9:AJ$233,3,FALSE))</f>
        <v>TEACHER</v>
      </c>
      <c r="E8" s="362" t="str">
        <f>IF(ISNA(VLOOKUP(A8,'Pay Calculation'!A$9:AJ$233,4,FALSE)),"",VLOOKUP(A8,'Pay Calculation'!A$9:AJ$233,4,FALSE))</f>
        <v>GPS NO 1 SOJAT</v>
      </c>
      <c r="F8" s="363"/>
      <c r="G8" s="193">
        <f>IF(AND(I8=""),"",I8-H8)</f>
        <v>20380</v>
      </c>
      <c r="H8" s="192" t="str">
        <f>IF(ISNA(VLOOKUP(A8,'Pay Calculation'!A$9:AJ$233,34,FALSE)),"",VLOOKUP(A8,'Pay Calculation'!A$9:AJ$233,34,FALSE))</f>
        <v>5400</v>
      </c>
      <c r="I8" s="208">
        <f>IF(ISNA(VLOOKUP(A8,'Pay Calculation'!A$9:AJ$233,9,FALSE)),"",VLOOKUP(A8,'Pay Calculation'!A$9:AJ$233,9,FALSE))</f>
        <v>25780</v>
      </c>
      <c r="J8" s="209">
        <f>IF(AND(A8=""),"",IF(AND('Statement of Fixation'!$H$11=""),"",'Statement of Fixation'!$H$11))</f>
        <v>42917</v>
      </c>
      <c r="K8" s="59" t="str">
        <f>IF(ISNA(VLOOKUP(A8,'Pay Calculation'!A$9:AJ$233,36,FALSE)),"",VLOOKUP(A8,'Pay Calculation'!A$9:AJ$233,36,FALSE))</f>
        <v>L-13</v>
      </c>
      <c r="L8" s="208">
        <f>IF(ISNA(VLOOKUP(A8,'Pay Calculation'!A$9:AJ$233,15,FALSE)),"",VLOOKUP(A8,'Pay Calculation'!A$9:AJ$233,15,FALSE))</f>
        <v>67200</v>
      </c>
      <c r="M8" s="210">
        <f>IF(AND(A8=""),"",IF(AND('Statement of Fixation'!$H$26=""),"",'Statement of Fixation'!$H$26))</f>
        <v>43282</v>
      </c>
      <c r="R8" s="262"/>
      <c r="S8" s="263"/>
      <c r="T8" s="264"/>
      <c r="V8" s="53" t="e">
        <f>IF(AND('[1]Pay Calculation'!#REF!=""),"",'[1]Pay Calculation'!#REF!)</f>
        <v>#REF!</v>
      </c>
    </row>
    <row r="9" spans="1:22" s="53" customFormat="1" ht="22.5" customHeight="1">
      <c r="A9" s="194">
        <v>2</v>
      </c>
      <c r="B9" s="344" t="str">
        <f>IF(ISNA(VLOOKUP(A9,'Pay Calculation'!A$9:AJ$233,2,FALSE)),"",VLOOKUP(A9,'Pay Calculation'!A$9:AJ$233,2,FALSE))</f>
        <v>INDRA KACHAWA</v>
      </c>
      <c r="C9" s="344"/>
      <c r="D9" s="200" t="str">
        <f>IF(ISNA(VLOOKUP(A9,'Pay Calculation'!A$9:AJ$233,3,FALSE)),"",VLOOKUP(A9,'Pay Calculation'!A$9:AJ$233,3,FALSE))</f>
        <v>TEACHER</v>
      </c>
      <c r="E9" s="362" t="str">
        <f>IF(ISNA(VLOOKUP(A9,'Pay Calculation'!A$9:AJ$233,4,FALSE)),"",VLOOKUP(A9,'Pay Calculation'!A$9:AJ$233,4,FALSE))</f>
        <v>GUPS CHOK.KI DHANI SOJAT ROAD</v>
      </c>
      <c r="F9" s="363"/>
      <c r="G9" s="193">
        <f t="shared" ref="G9:G32" si="0">IF(AND(I9=""),"",I9-H9)</f>
        <v>16570</v>
      </c>
      <c r="H9" s="192">
        <f>IF(ISNA(VLOOKUP(A9,'Pay Calculation'!A$9:AJ$233,34,FALSE)),"",VLOOKUP(A9,'Pay Calculation'!A$9:AJ$233,34,FALSE))</f>
        <v>4800</v>
      </c>
      <c r="I9" s="208">
        <f>IF(ISNA(VLOOKUP(A9,'Pay Calculation'!A$9:AJ$233,9,FALSE)),"",VLOOKUP(A9,'Pay Calculation'!A$9:AJ$233,9,FALSE))</f>
        <v>21370</v>
      </c>
      <c r="J9" s="209">
        <f>IF(AND(A9=""),"",IF(AND('Statement of Fixation'!$H$11=""),"",'Statement of Fixation'!$H$11))</f>
        <v>42917</v>
      </c>
      <c r="K9" s="59" t="str">
        <f>IF(ISNA(VLOOKUP(A9,'Pay Calculation'!A$9:AJ$233,36,FALSE)),"",VLOOKUP(A9,'Pay Calculation'!A$9:AJ$233,36,FALSE))</f>
        <v>L-12</v>
      </c>
      <c r="L9" s="208">
        <f>IF(ISNA(VLOOKUP(A9,'Pay Calculation'!A$9:AJ$233,15,FALSE)),"",VLOOKUP(A9,'Pay Calculation'!A$9:AJ$233,15,FALSE))</f>
        <v>56100</v>
      </c>
      <c r="M9" s="210">
        <f>IF(AND(A9=""),"",IF(AND('Statement of Fixation'!$H$26=""),"",'Statement of Fixation'!$H$26))</f>
        <v>43282</v>
      </c>
      <c r="R9" s="262"/>
      <c r="S9" s="263"/>
      <c r="T9" s="264"/>
    </row>
    <row r="10" spans="1:22" s="53" customFormat="1" ht="22.5" customHeight="1">
      <c r="A10" s="194">
        <v>3</v>
      </c>
      <c r="B10" s="344" t="str">
        <f>IF(ISNA(VLOOKUP(A10,'Pay Calculation'!A$9:AJ$233,2,FALSE)),"",VLOOKUP(A10,'Pay Calculation'!A$9:AJ$233,2,FALSE))</f>
        <v>REKHA RAJPUT</v>
      </c>
      <c r="C10" s="344"/>
      <c r="D10" s="200" t="str">
        <f>IF(ISNA(VLOOKUP(A10,'Pay Calculation'!A$9:AJ$233,3,FALSE)),"",VLOOKUP(A10,'Pay Calculation'!A$9:AJ$233,3,FALSE))</f>
        <v>TEACHER</v>
      </c>
      <c r="E10" s="362" t="str">
        <f>IF(ISNA(VLOOKUP(A10,'Pay Calculation'!A$9:AJ$233,4,FALSE)),"",VLOOKUP(A10,'Pay Calculation'!A$9:AJ$233,4,FALSE))</f>
        <v>GUPS CHOK.KI DHANI SOJAT ROAD</v>
      </c>
      <c r="F10" s="363"/>
      <c r="G10" s="193">
        <f t="shared" si="0"/>
        <v>10510</v>
      </c>
      <c r="H10" s="192">
        <f>IF(ISNA(VLOOKUP(A10,'Pay Calculation'!A$9:AJ$233,34,FALSE)),"",VLOOKUP(A10,'Pay Calculation'!A$9:AJ$233,34,FALSE))</f>
        <v>3600</v>
      </c>
      <c r="I10" s="208">
        <f>IF(ISNA(VLOOKUP(A10,'Pay Calculation'!A$9:AJ$233,9,FALSE)),"",VLOOKUP(A10,'Pay Calculation'!A$9:AJ$233,9,FALSE))</f>
        <v>14110</v>
      </c>
      <c r="J10" s="209">
        <f>IF(AND(A10=""),"",IF(AND('Statement of Fixation'!$H$11=""),"",'Statement of Fixation'!$H$11))</f>
        <v>42917</v>
      </c>
      <c r="K10" s="59" t="str">
        <f>IF(ISNA(VLOOKUP(A10,'Pay Calculation'!A$9:AJ$233,36,FALSE)),"",VLOOKUP(A10,'Pay Calculation'!A$9:AJ$233,36,FALSE))</f>
        <v>L-10</v>
      </c>
      <c r="L10" s="208">
        <f>IF(ISNA(VLOOKUP(A10,'Pay Calculation'!A$9:AJ$233,15,FALSE)),"",VLOOKUP(A10,'Pay Calculation'!A$9:AJ$233,15,FALSE))</f>
        <v>36900</v>
      </c>
      <c r="M10" s="210">
        <f>IF(AND(A10=""),"",IF(AND('Statement of Fixation'!$H$26=""),"",'Statement of Fixation'!$H$26))</f>
        <v>43282</v>
      </c>
      <c r="R10" s="262"/>
      <c r="S10" s="263"/>
      <c r="T10" s="264"/>
    </row>
    <row r="11" spans="1:22" s="53" customFormat="1" ht="22.5" customHeight="1">
      <c r="A11" s="194">
        <v>4</v>
      </c>
      <c r="B11" s="344" t="str">
        <f>IF(ISNA(VLOOKUP(A11,'Pay Calculation'!A$9:AJ$233,2,FALSE)),"",VLOOKUP(A11,'Pay Calculation'!A$9:AJ$233,2,FALSE))</f>
        <v>PREM</v>
      </c>
      <c r="C11" s="344"/>
      <c r="D11" s="200" t="str">
        <f>IF(ISNA(VLOOKUP(A11,'Pay Calculation'!A$9:AJ$233,3,FALSE)),"",VLOOKUP(A11,'Pay Calculation'!A$9:AJ$233,3,FALSE))</f>
        <v>TEACHER</v>
      </c>
      <c r="E11" s="362" t="str">
        <f>IF(ISNA(VLOOKUP(A11,'Pay Calculation'!A$9:AJ$233,4,FALSE)),"",VLOOKUP(A11,'Pay Calculation'!A$9:AJ$233,4,FALSE))</f>
        <v>GUPS CHOK.KI DHANI SOJAT ROAD</v>
      </c>
      <c r="F11" s="363"/>
      <c r="G11" s="193">
        <f t="shared" si="0"/>
        <v>10090</v>
      </c>
      <c r="H11" s="192">
        <f>IF(ISNA(VLOOKUP(A11,'Pay Calculation'!A$9:AJ$233,34,FALSE)),"",VLOOKUP(A11,'Pay Calculation'!A$9:AJ$233,34,FALSE))</f>
        <v>3600</v>
      </c>
      <c r="I11" s="208">
        <f>IF(ISNA(VLOOKUP(A11,'Pay Calculation'!A$9:AJ$233,9,FALSE)),"",VLOOKUP(A11,'Pay Calculation'!A$9:AJ$233,9,FALSE))</f>
        <v>13690</v>
      </c>
      <c r="J11" s="209">
        <f>IF(AND(A11=""),"",IF(AND('Statement of Fixation'!$H$11=""),"",'Statement of Fixation'!$H$11))</f>
        <v>42917</v>
      </c>
      <c r="K11" s="59" t="str">
        <f>IF(ISNA(VLOOKUP(A11,'Pay Calculation'!A$9:AJ$233,36,FALSE)),"",VLOOKUP(A11,'Pay Calculation'!A$9:AJ$233,36,FALSE))</f>
        <v>L-10</v>
      </c>
      <c r="L11" s="208">
        <f>IF(ISNA(VLOOKUP(A11,'Pay Calculation'!A$9:AJ$233,15,FALSE)),"",VLOOKUP(A11,'Pay Calculation'!A$9:AJ$233,15,FALSE))</f>
        <v>35800</v>
      </c>
      <c r="M11" s="210">
        <f>IF(AND(A11=""),"",IF(AND('Statement of Fixation'!$H$26=""),"",'Statement of Fixation'!$H$26))</f>
        <v>43282</v>
      </c>
      <c r="R11" s="262"/>
      <c r="S11" s="263"/>
      <c r="T11" s="264"/>
    </row>
    <row r="12" spans="1:22" s="53" customFormat="1" ht="22.5" customHeight="1">
      <c r="A12" s="194">
        <v>5</v>
      </c>
      <c r="B12" s="344" t="str">
        <f>IF(ISNA(VLOOKUP(A12,'Pay Calculation'!A$9:AJ$233,2,FALSE)),"",VLOOKUP(A12,'Pay Calculation'!A$9:AJ$233,2,FALSE))</f>
        <v>JEEVEN BALA LAKHAWAT</v>
      </c>
      <c r="C12" s="344"/>
      <c r="D12" s="200" t="str">
        <f>IF(ISNA(VLOOKUP(A12,'Pay Calculation'!A$9:AJ$233,3,FALSE)),"",VLOOKUP(A12,'Pay Calculation'!A$9:AJ$233,3,FALSE))</f>
        <v>TEACHER</v>
      </c>
      <c r="E12" s="362" t="str">
        <f>IF(ISNA(VLOOKUP(A12,'Pay Calculation'!A$9:AJ$233,4,FALSE)),"",VLOOKUP(A12,'Pay Calculation'!A$9:AJ$233,4,FALSE))</f>
        <v>GUPS CHOK.KI DHANI SOJAT ROAD</v>
      </c>
      <c r="F12" s="363"/>
      <c r="G12" s="193">
        <f t="shared" si="0"/>
        <v>10510</v>
      </c>
      <c r="H12" s="192">
        <f>IF(ISNA(VLOOKUP(A12,'Pay Calculation'!A$9:AJ$233,34,FALSE)),"",VLOOKUP(A12,'Pay Calculation'!A$9:AJ$233,34,FALSE))</f>
        <v>3600</v>
      </c>
      <c r="I12" s="208">
        <f>IF(ISNA(VLOOKUP(A12,'Pay Calculation'!A$9:AJ$233,9,FALSE)),"",VLOOKUP(A12,'Pay Calculation'!A$9:AJ$233,9,FALSE))</f>
        <v>14110</v>
      </c>
      <c r="J12" s="209">
        <f>IF(AND(A12=""),"",IF(AND('Statement of Fixation'!$H$11=""),"",'Statement of Fixation'!$H$11))</f>
        <v>42917</v>
      </c>
      <c r="K12" s="59" t="str">
        <f>IF(ISNA(VLOOKUP(A12,'Pay Calculation'!A$9:AJ$233,36,FALSE)),"",VLOOKUP(A12,'Pay Calculation'!A$9:AJ$233,36,FALSE))</f>
        <v>L-10</v>
      </c>
      <c r="L12" s="208">
        <f>IF(ISNA(VLOOKUP(A12,'Pay Calculation'!A$9:AJ$233,15,FALSE)),"",VLOOKUP(A12,'Pay Calculation'!A$9:AJ$233,15,FALSE))</f>
        <v>36900</v>
      </c>
      <c r="M12" s="210">
        <f>IF(AND(A12=""),"",IF(AND('Statement of Fixation'!$H$26=""),"",'Statement of Fixation'!$H$26))</f>
        <v>43282</v>
      </c>
      <c r="R12" s="262"/>
      <c r="S12" s="263"/>
      <c r="T12" s="264"/>
    </row>
    <row r="13" spans="1:22" s="53" customFormat="1" ht="22.5" customHeight="1">
      <c r="A13" s="194">
        <v>6</v>
      </c>
      <c r="B13" s="344" t="str">
        <f>IF(ISNA(VLOOKUP(A13,'Pay Calculation'!A$9:AJ$233,2,FALSE)),"",VLOOKUP(A13,'Pay Calculation'!A$9:AJ$233,2,FALSE))</f>
        <v>SUNITA KUMARI MEENA</v>
      </c>
      <c r="C13" s="344"/>
      <c r="D13" s="200" t="str">
        <f>IF(ISNA(VLOOKUP(A13,'Pay Calculation'!A$9:AJ$233,3,FALSE)),"",VLOOKUP(A13,'Pay Calculation'!A$9:AJ$233,3,FALSE))</f>
        <v>TEACHER</v>
      </c>
      <c r="E13" s="362" t="str">
        <f>IF(ISNA(VLOOKUP(A13,'Pay Calculation'!A$9:AJ$233,4,FALSE)),"",VLOOKUP(A13,'Pay Calculation'!A$9:AJ$233,4,FALSE))</f>
        <v>GUPS CHOK.KI DHANI SOJAT ROAD</v>
      </c>
      <c r="F13" s="363"/>
      <c r="G13" s="193">
        <f t="shared" si="0"/>
        <v>10510</v>
      </c>
      <c r="H13" s="192">
        <f>IF(ISNA(VLOOKUP(A13,'Pay Calculation'!A$9:AJ$233,34,FALSE)),"",VLOOKUP(A13,'Pay Calculation'!A$9:AJ$233,34,FALSE))</f>
        <v>3600</v>
      </c>
      <c r="I13" s="208">
        <f>IF(ISNA(VLOOKUP(A13,'Pay Calculation'!A$9:AJ$233,9,FALSE)),"",VLOOKUP(A13,'Pay Calculation'!A$9:AJ$233,9,FALSE))</f>
        <v>14110</v>
      </c>
      <c r="J13" s="209">
        <f>IF(AND(A13=""),"",IF(AND('Statement of Fixation'!$H$11=""),"",'Statement of Fixation'!$H$11))</f>
        <v>42917</v>
      </c>
      <c r="K13" s="59" t="str">
        <f>IF(ISNA(VLOOKUP(A13,'Pay Calculation'!A$9:AJ$233,36,FALSE)),"",VLOOKUP(A13,'Pay Calculation'!A$9:AJ$233,36,FALSE))</f>
        <v>L-10</v>
      </c>
      <c r="L13" s="208">
        <f>IF(ISNA(VLOOKUP(A13,'Pay Calculation'!A$9:AJ$233,15,FALSE)),"",VLOOKUP(A13,'Pay Calculation'!A$9:AJ$233,15,FALSE))</f>
        <v>36900</v>
      </c>
      <c r="M13" s="210">
        <f>IF(AND(A13=""),"",IF(AND('Statement of Fixation'!$H$26=""),"",'Statement of Fixation'!$H$26))</f>
        <v>43282</v>
      </c>
      <c r="R13" s="262"/>
      <c r="S13" s="263"/>
      <c r="T13" s="264"/>
    </row>
    <row r="14" spans="1:22" s="53" customFormat="1" ht="22.5" customHeight="1">
      <c r="A14" s="194">
        <v>7</v>
      </c>
      <c r="B14" s="344" t="str">
        <f>IF(ISNA(VLOOKUP(A14,'Pay Calculation'!A$9:AJ$233,2,FALSE)),"",VLOOKUP(A14,'Pay Calculation'!A$9:AJ$233,2,FALSE))</f>
        <v>BALKRISHAN PARIHAR</v>
      </c>
      <c r="C14" s="344"/>
      <c r="D14" s="200" t="str">
        <f>IF(ISNA(VLOOKUP(A14,'Pay Calculation'!A$9:AJ$233,3,FALSE)),"",VLOOKUP(A14,'Pay Calculation'!A$9:AJ$233,3,FALSE))</f>
        <v>SENIOR TEACHER</v>
      </c>
      <c r="E14" s="362" t="str">
        <f>IF(ISNA(VLOOKUP(A14,'Pay Calculation'!A$9:AJ$233,4,FALSE)),"",VLOOKUP(A14,'Pay Calculation'!A$9:AJ$233,4,FALSE))</f>
        <v>GUPS BERA BANDIYA</v>
      </c>
      <c r="F14" s="363"/>
      <c r="G14" s="193">
        <f t="shared" si="0"/>
        <v>17130</v>
      </c>
      <c r="H14" s="192">
        <f>IF(ISNA(VLOOKUP(A14,'Pay Calculation'!A$9:AJ$233,34,FALSE)),"",VLOOKUP(A14,'Pay Calculation'!A$9:AJ$233,34,FALSE))</f>
        <v>4800</v>
      </c>
      <c r="I14" s="208">
        <f>IF(ISNA(VLOOKUP(A14,'Pay Calculation'!A$9:AJ$233,9,FALSE)),"",VLOOKUP(A14,'Pay Calculation'!A$9:AJ$233,9,FALSE))</f>
        <v>21930</v>
      </c>
      <c r="J14" s="209">
        <f>IF(AND(A14=""),"",IF(AND('Statement of Fixation'!$H$11=""),"",'Statement of Fixation'!$H$11))</f>
        <v>42917</v>
      </c>
      <c r="K14" s="59" t="str">
        <f>IF(ISNA(VLOOKUP(A14,'Pay Calculation'!A$9:AJ$233,36,FALSE)),"",VLOOKUP(A14,'Pay Calculation'!A$9:AJ$233,36,FALSE))</f>
        <v>L-12</v>
      </c>
      <c r="L14" s="208">
        <f>IF(ISNA(VLOOKUP(A14,'Pay Calculation'!A$9:AJ$233,15,FALSE)),"",VLOOKUP(A14,'Pay Calculation'!A$9:AJ$233,15,FALSE))</f>
        <v>57800</v>
      </c>
      <c r="M14" s="210">
        <f>IF(AND(A14=""),"",IF(AND('Statement of Fixation'!$H$26=""),"",'Statement of Fixation'!$H$26))</f>
        <v>43282</v>
      </c>
      <c r="R14" s="262"/>
      <c r="S14" s="263"/>
      <c r="T14" s="264"/>
    </row>
    <row r="15" spans="1:22" s="53" customFormat="1" ht="22.5" customHeight="1">
      <c r="A15" s="194">
        <v>8</v>
      </c>
      <c r="B15" s="344" t="str">
        <f>IF(ISNA(VLOOKUP(A15,'Pay Calculation'!A$9:AJ$233,2,FALSE)),"",VLOOKUP(A15,'Pay Calculation'!A$9:AJ$233,2,FALSE))</f>
        <v>OM PRAKASH SOLANKI</v>
      </c>
      <c r="C15" s="344"/>
      <c r="D15" s="200" t="str">
        <f>IF(ISNA(VLOOKUP(A15,'Pay Calculation'!A$9:AJ$233,3,FALSE)),"",VLOOKUP(A15,'Pay Calculation'!A$9:AJ$233,3,FALSE))</f>
        <v>TEACHER</v>
      </c>
      <c r="E15" s="362" t="str">
        <f>IF(ISNA(VLOOKUP(A15,'Pay Calculation'!A$9:AJ$233,4,FALSE)),"",VLOOKUP(A15,'Pay Calculation'!A$9:AJ$233,4,FALSE))</f>
        <v>GUPS BERA BANDIYA</v>
      </c>
      <c r="F15" s="363"/>
      <c r="G15" s="193">
        <f t="shared" si="0"/>
        <v>11970</v>
      </c>
      <c r="H15" s="192">
        <f>IF(ISNA(VLOOKUP(A15,'Pay Calculation'!A$9:AJ$233,34,FALSE)),"",VLOOKUP(A15,'Pay Calculation'!A$9:AJ$233,34,FALSE))</f>
        <v>4200</v>
      </c>
      <c r="I15" s="208">
        <f>IF(ISNA(VLOOKUP(A15,'Pay Calculation'!A$9:AJ$233,9,FALSE)),"",VLOOKUP(A15,'Pay Calculation'!A$9:AJ$233,9,FALSE))</f>
        <v>16170</v>
      </c>
      <c r="J15" s="209">
        <f>IF(AND(A15=""),"",IF(AND('Statement of Fixation'!$H$11=""),"",'Statement of Fixation'!$H$11))</f>
        <v>42917</v>
      </c>
      <c r="K15" s="59" t="str">
        <f>IF(ISNA(VLOOKUP(A15,'Pay Calculation'!A$9:AJ$233,36,FALSE)),"",VLOOKUP(A15,'Pay Calculation'!A$9:AJ$233,36,FALSE))</f>
        <v>L-11</v>
      </c>
      <c r="L15" s="208">
        <f>IF(ISNA(VLOOKUP(A15,'Pay Calculation'!A$9:AJ$233,15,FALSE)),"",VLOOKUP(A15,'Pay Calculation'!A$9:AJ$233,15,FALSE))</f>
        <v>42500</v>
      </c>
      <c r="M15" s="210">
        <f>IF(AND(A15=""),"",IF(AND('Statement of Fixation'!$H$26=""),"",'Statement of Fixation'!$H$26))</f>
        <v>43282</v>
      </c>
      <c r="R15" s="262"/>
      <c r="S15" s="263"/>
      <c r="T15" s="264"/>
    </row>
    <row r="16" spans="1:22" s="53" customFormat="1" ht="22.5" customHeight="1">
      <c r="A16" s="194"/>
      <c r="B16" s="344" t="str">
        <f>IF(ISNA(VLOOKUP(A16,'Pay Calculation'!A$9:AJ$233,2,FALSE)),"",VLOOKUP(A16,'Pay Calculation'!A$9:AJ$233,2,FALSE))</f>
        <v/>
      </c>
      <c r="C16" s="344"/>
      <c r="D16" s="200" t="str">
        <f>IF(ISNA(VLOOKUP(A16,'Pay Calculation'!A$9:AJ$233,3,FALSE)),"",VLOOKUP(A16,'Pay Calculation'!A$9:AJ$233,3,FALSE))</f>
        <v/>
      </c>
      <c r="E16" s="362" t="str">
        <f>IF(ISNA(VLOOKUP(A16,'Pay Calculation'!A$9:AJ$233,4,FALSE)),"",VLOOKUP(A16,'Pay Calculation'!A$9:AJ$233,4,FALSE))</f>
        <v/>
      </c>
      <c r="F16" s="363"/>
      <c r="G16" s="193" t="str">
        <f t="shared" si="0"/>
        <v/>
      </c>
      <c r="H16" s="192" t="str">
        <f>IF(ISNA(VLOOKUP(A16,'Pay Calculation'!A$9:AJ$233,34,FALSE)),"",VLOOKUP(A16,'Pay Calculation'!A$9:AJ$233,34,FALSE))</f>
        <v/>
      </c>
      <c r="I16" s="208" t="str">
        <f>IF(ISNA(VLOOKUP(A16,'Pay Calculation'!A$9:AJ$233,9,FALSE)),"",VLOOKUP(A16,'Pay Calculation'!A$9:AJ$233,9,FALSE))</f>
        <v/>
      </c>
      <c r="J16" s="209" t="str">
        <f>IF(AND(A16=""),"",IF(AND('Statement of Fixation'!$H$11=""),"",'Statement of Fixation'!$H$11))</f>
        <v/>
      </c>
      <c r="K16" s="59" t="str">
        <f>IF(ISNA(VLOOKUP(A16,'Pay Calculation'!A$9:AJ$233,36,FALSE)),"",VLOOKUP(A16,'Pay Calculation'!A$9:AJ$233,36,FALSE))</f>
        <v/>
      </c>
      <c r="L16" s="208" t="str">
        <f>IF(ISNA(VLOOKUP(A16,'Pay Calculation'!A$9:AJ$233,15,FALSE)),"",VLOOKUP(A16,'Pay Calculation'!A$9:AJ$233,15,FALSE))</f>
        <v/>
      </c>
      <c r="M16" s="210" t="str">
        <f>IF(AND(A16=""),"",IF(AND('Statement of Fixation'!$H$26=""),"",'Statement of Fixation'!$H$26))</f>
        <v/>
      </c>
      <c r="R16" s="262"/>
      <c r="S16" s="263"/>
      <c r="T16" s="264"/>
    </row>
    <row r="17" spans="1:20" s="53" customFormat="1" ht="22.5" customHeight="1">
      <c r="A17" s="194"/>
      <c r="B17" s="344" t="str">
        <f>IF(ISNA(VLOOKUP(A17,'Pay Calculation'!A$9:AJ$233,2,FALSE)),"",VLOOKUP(A17,'Pay Calculation'!A$9:AJ$233,2,FALSE))</f>
        <v/>
      </c>
      <c r="C17" s="344"/>
      <c r="D17" s="200" t="str">
        <f>IF(ISNA(VLOOKUP(A17,'Pay Calculation'!A$9:AJ$233,3,FALSE)),"",VLOOKUP(A17,'Pay Calculation'!A$9:AJ$233,3,FALSE))</f>
        <v/>
      </c>
      <c r="E17" s="362" t="str">
        <f>IF(ISNA(VLOOKUP(A17,'Pay Calculation'!A$9:AJ$233,4,FALSE)),"",VLOOKUP(A17,'Pay Calculation'!A$9:AJ$233,4,FALSE))</f>
        <v/>
      </c>
      <c r="F17" s="363"/>
      <c r="G17" s="193" t="str">
        <f t="shared" si="0"/>
        <v/>
      </c>
      <c r="H17" s="192" t="str">
        <f>IF(ISNA(VLOOKUP(A17,'Pay Calculation'!A$9:AJ$233,34,FALSE)),"",VLOOKUP(A17,'Pay Calculation'!A$9:AJ$233,34,FALSE))</f>
        <v/>
      </c>
      <c r="I17" s="208" t="str">
        <f>IF(ISNA(VLOOKUP(A17,'Pay Calculation'!A$9:AJ$233,9,FALSE)),"",VLOOKUP(A17,'Pay Calculation'!A$9:AJ$233,9,FALSE))</f>
        <v/>
      </c>
      <c r="J17" s="209" t="str">
        <f>IF(AND(A17=""),"",IF(AND('Statement of Fixation'!$H$11=""),"",'Statement of Fixation'!$H$11))</f>
        <v/>
      </c>
      <c r="K17" s="59" t="str">
        <f>IF(ISNA(VLOOKUP(A17,'Pay Calculation'!A$9:AJ$233,36,FALSE)),"",VLOOKUP(A17,'Pay Calculation'!A$9:AJ$233,36,FALSE))</f>
        <v/>
      </c>
      <c r="L17" s="208" t="str">
        <f>IF(ISNA(VLOOKUP(A17,'Pay Calculation'!A$9:AJ$233,15,FALSE)),"",VLOOKUP(A17,'Pay Calculation'!A$9:AJ$233,15,FALSE))</f>
        <v/>
      </c>
      <c r="M17" s="210" t="str">
        <f>IF(AND(A17=""),"",IF(AND('Statement of Fixation'!$H$26=""),"",'Statement of Fixation'!$H$26))</f>
        <v/>
      </c>
      <c r="R17" s="262"/>
      <c r="S17" s="263"/>
      <c r="T17" s="264"/>
    </row>
    <row r="18" spans="1:20" s="53" customFormat="1" ht="22.5" customHeight="1">
      <c r="A18" s="194"/>
      <c r="B18" s="344" t="str">
        <f>IF(ISNA(VLOOKUP(A18,'Pay Calculation'!A$9:AJ$233,2,FALSE)),"",VLOOKUP(A18,'Pay Calculation'!A$9:AJ$233,2,FALSE))</f>
        <v/>
      </c>
      <c r="C18" s="344"/>
      <c r="D18" s="200" t="str">
        <f>IF(ISNA(VLOOKUP(A18,'Pay Calculation'!A$9:AJ$233,3,FALSE)),"",VLOOKUP(A18,'Pay Calculation'!A$9:AJ$233,3,FALSE))</f>
        <v/>
      </c>
      <c r="E18" s="362" t="str">
        <f>IF(ISNA(VLOOKUP(A18,'Pay Calculation'!A$9:AJ$233,4,FALSE)),"",VLOOKUP(A18,'Pay Calculation'!A$9:AJ$233,4,FALSE))</f>
        <v/>
      </c>
      <c r="F18" s="363"/>
      <c r="G18" s="193" t="str">
        <f t="shared" si="0"/>
        <v/>
      </c>
      <c r="H18" s="192" t="str">
        <f>IF(ISNA(VLOOKUP(A18,'Pay Calculation'!A$9:AJ$233,34,FALSE)),"",VLOOKUP(A18,'Pay Calculation'!A$9:AJ$233,34,FALSE))</f>
        <v/>
      </c>
      <c r="I18" s="208" t="str">
        <f>IF(ISNA(VLOOKUP(A18,'Pay Calculation'!A$9:AJ$233,9,FALSE)),"",VLOOKUP(A18,'Pay Calculation'!A$9:AJ$233,9,FALSE))</f>
        <v/>
      </c>
      <c r="J18" s="209" t="str">
        <f>IF(AND(A18=""),"",IF(AND('Statement of Fixation'!$H$11=""),"",'Statement of Fixation'!$H$11))</f>
        <v/>
      </c>
      <c r="K18" s="59" t="str">
        <f>IF(ISNA(VLOOKUP(A18,'Pay Calculation'!A$9:AJ$233,36,FALSE)),"",VLOOKUP(A18,'Pay Calculation'!A$9:AJ$233,36,FALSE))</f>
        <v/>
      </c>
      <c r="L18" s="208" t="str">
        <f>IF(ISNA(VLOOKUP(A18,'Pay Calculation'!A$9:AJ$233,15,FALSE)),"",VLOOKUP(A18,'Pay Calculation'!A$9:AJ$233,15,FALSE))</f>
        <v/>
      </c>
      <c r="M18" s="210" t="str">
        <f>IF(AND(A18=""),"",IF(AND('Statement of Fixation'!$H$26=""),"",'Statement of Fixation'!$H$26))</f>
        <v/>
      </c>
      <c r="R18" s="262"/>
      <c r="S18" s="263"/>
      <c r="T18" s="264"/>
    </row>
    <row r="19" spans="1:20" s="53" customFormat="1" ht="22.5" customHeight="1">
      <c r="A19" s="194"/>
      <c r="B19" s="344" t="str">
        <f>IF(ISNA(VLOOKUP(A19,'Pay Calculation'!A$9:AJ$233,2,FALSE)),"",VLOOKUP(A19,'Pay Calculation'!A$9:AJ$233,2,FALSE))</f>
        <v/>
      </c>
      <c r="C19" s="344"/>
      <c r="D19" s="200" t="str">
        <f>IF(ISNA(VLOOKUP(A19,'Pay Calculation'!A$9:AJ$233,3,FALSE)),"",VLOOKUP(A19,'Pay Calculation'!A$9:AJ$233,3,FALSE))</f>
        <v/>
      </c>
      <c r="E19" s="362" t="str">
        <f>IF(ISNA(VLOOKUP(A19,'Pay Calculation'!A$9:AJ$233,4,FALSE)),"",VLOOKUP(A19,'Pay Calculation'!A$9:AJ$233,4,FALSE))</f>
        <v/>
      </c>
      <c r="F19" s="363"/>
      <c r="G19" s="193" t="str">
        <f t="shared" si="0"/>
        <v/>
      </c>
      <c r="H19" s="192" t="str">
        <f>IF(ISNA(VLOOKUP(A19,'Pay Calculation'!A$9:AJ$233,34,FALSE)),"",VLOOKUP(A19,'Pay Calculation'!A$9:AJ$233,34,FALSE))</f>
        <v/>
      </c>
      <c r="I19" s="208" t="str">
        <f>IF(ISNA(VLOOKUP(A19,'Pay Calculation'!A$9:AJ$233,9,FALSE)),"",VLOOKUP(A19,'Pay Calculation'!A$9:AJ$233,9,FALSE))</f>
        <v/>
      </c>
      <c r="J19" s="209" t="str">
        <f>IF(AND(A19=""),"",IF(AND('Statement of Fixation'!$H$11=""),"",'Statement of Fixation'!$H$11))</f>
        <v/>
      </c>
      <c r="K19" s="59" t="str">
        <f>IF(ISNA(VLOOKUP(A19,'Pay Calculation'!A$9:AJ$233,36,FALSE)),"",VLOOKUP(A19,'Pay Calculation'!A$9:AJ$233,36,FALSE))</f>
        <v/>
      </c>
      <c r="L19" s="208" t="str">
        <f>IF(ISNA(VLOOKUP(A19,'Pay Calculation'!A$9:AJ$233,15,FALSE)),"",VLOOKUP(A19,'Pay Calculation'!A$9:AJ$233,15,FALSE))</f>
        <v/>
      </c>
      <c r="M19" s="210" t="str">
        <f>IF(AND(A19=""),"",IF(AND('Statement of Fixation'!$H$26=""),"",'Statement of Fixation'!$H$26))</f>
        <v/>
      </c>
      <c r="R19" s="262"/>
      <c r="S19" s="263"/>
      <c r="T19" s="264"/>
    </row>
    <row r="20" spans="1:20" s="53" customFormat="1" ht="22.5" customHeight="1">
      <c r="A20" s="194"/>
      <c r="B20" s="344" t="str">
        <f>IF(ISNA(VLOOKUP(A20,'Pay Calculation'!A$9:AJ$233,2,FALSE)),"",VLOOKUP(A20,'Pay Calculation'!A$9:AJ$233,2,FALSE))</f>
        <v/>
      </c>
      <c r="C20" s="344"/>
      <c r="D20" s="200" t="str">
        <f>IF(ISNA(VLOOKUP(A20,'Pay Calculation'!A$9:AJ$233,3,FALSE)),"",VLOOKUP(A20,'Pay Calculation'!A$9:AJ$233,3,FALSE))</f>
        <v/>
      </c>
      <c r="E20" s="362" t="str">
        <f>IF(ISNA(VLOOKUP(A20,'Pay Calculation'!A$9:AJ$233,4,FALSE)),"",VLOOKUP(A20,'Pay Calculation'!A$9:AJ$233,4,FALSE))</f>
        <v/>
      </c>
      <c r="F20" s="363"/>
      <c r="G20" s="193" t="str">
        <f t="shared" si="0"/>
        <v/>
      </c>
      <c r="H20" s="192" t="str">
        <f>IF(ISNA(VLOOKUP(A20,'Pay Calculation'!A$9:AJ$233,34,FALSE)),"",VLOOKUP(A20,'Pay Calculation'!A$9:AJ$233,34,FALSE))</f>
        <v/>
      </c>
      <c r="I20" s="208" t="str">
        <f>IF(ISNA(VLOOKUP(A20,'Pay Calculation'!A$9:AJ$233,9,FALSE)),"",VLOOKUP(A20,'Pay Calculation'!A$9:AJ$233,9,FALSE))</f>
        <v/>
      </c>
      <c r="J20" s="209" t="str">
        <f>IF(AND(A20=""),"",IF(AND('Statement of Fixation'!$H$11=""),"",'Statement of Fixation'!$H$11))</f>
        <v/>
      </c>
      <c r="K20" s="59" t="str">
        <f>IF(ISNA(VLOOKUP(A20,'Pay Calculation'!A$9:AJ$233,36,FALSE)),"",VLOOKUP(A20,'Pay Calculation'!A$9:AJ$233,36,FALSE))</f>
        <v/>
      </c>
      <c r="L20" s="208" t="str">
        <f>IF(ISNA(VLOOKUP(A20,'Pay Calculation'!A$9:AJ$233,15,FALSE)),"",VLOOKUP(A20,'Pay Calculation'!A$9:AJ$233,15,FALSE))</f>
        <v/>
      </c>
      <c r="M20" s="210" t="str">
        <f>IF(AND(A20=""),"",IF(AND('Statement of Fixation'!$H$26=""),"",'Statement of Fixation'!$H$26))</f>
        <v/>
      </c>
      <c r="R20" s="262"/>
      <c r="S20" s="263"/>
      <c r="T20" s="264"/>
    </row>
    <row r="21" spans="1:20" s="53" customFormat="1" ht="22.5" customHeight="1" thickBot="1">
      <c r="A21" s="194"/>
      <c r="B21" s="344" t="str">
        <f>IF(ISNA(VLOOKUP(A21,'Pay Calculation'!A$9:AJ$233,2,FALSE)),"",VLOOKUP(A21,'Pay Calculation'!A$9:AJ$233,2,FALSE))</f>
        <v/>
      </c>
      <c r="C21" s="344"/>
      <c r="D21" s="200" t="str">
        <f>IF(ISNA(VLOOKUP(A21,'Pay Calculation'!A$9:AJ$233,3,FALSE)),"",VLOOKUP(A21,'Pay Calculation'!A$9:AJ$233,3,FALSE))</f>
        <v/>
      </c>
      <c r="E21" s="362" t="str">
        <f>IF(ISNA(VLOOKUP(A21,'Pay Calculation'!A$9:AJ$233,4,FALSE)),"",VLOOKUP(A21,'Pay Calculation'!A$9:AJ$233,4,FALSE))</f>
        <v/>
      </c>
      <c r="F21" s="363"/>
      <c r="G21" s="193" t="str">
        <f t="shared" si="0"/>
        <v/>
      </c>
      <c r="H21" s="192" t="str">
        <f>IF(ISNA(VLOOKUP(A21,'Pay Calculation'!A$9:AJ$233,34,FALSE)),"",VLOOKUP(A21,'Pay Calculation'!A$9:AJ$233,34,FALSE))</f>
        <v/>
      </c>
      <c r="I21" s="208" t="str">
        <f>IF(ISNA(VLOOKUP(A21,'Pay Calculation'!A$9:AJ$233,9,FALSE)),"",VLOOKUP(A21,'Pay Calculation'!A$9:AJ$233,9,FALSE))</f>
        <v/>
      </c>
      <c r="J21" s="209" t="str">
        <f>IF(AND(A21=""),"",IF(AND('Statement of Fixation'!$H$11=""),"",'Statement of Fixation'!$H$11))</f>
        <v/>
      </c>
      <c r="K21" s="59" t="str">
        <f>IF(ISNA(VLOOKUP(A21,'Pay Calculation'!A$9:AJ$233,36,FALSE)),"",VLOOKUP(A21,'Pay Calculation'!A$9:AJ$233,36,FALSE))</f>
        <v/>
      </c>
      <c r="L21" s="208" t="str">
        <f>IF(ISNA(VLOOKUP(A21,'Pay Calculation'!A$9:AJ$233,15,FALSE)),"",VLOOKUP(A21,'Pay Calculation'!A$9:AJ$233,15,FALSE))</f>
        <v/>
      </c>
      <c r="M21" s="210" t="str">
        <f>IF(AND(A21=""),"",IF(AND('Statement of Fixation'!$H$26=""),"",'Statement of Fixation'!$H$26))</f>
        <v/>
      </c>
      <c r="R21" s="265"/>
      <c r="S21" s="266"/>
      <c r="T21" s="267"/>
    </row>
    <row r="22" spans="1:20" s="53" customFormat="1" ht="22.5" customHeight="1">
      <c r="A22" s="194"/>
      <c r="B22" s="344" t="str">
        <f>IF(ISNA(VLOOKUP(A22,'Pay Calculation'!A$9:AJ$233,2,FALSE)),"",VLOOKUP(A22,'Pay Calculation'!A$9:AJ$233,2,FALSE))</f>
        <v/>
      </c>
      <c r="C22" s="344"/>
      <c r="D22" s="200" t="str">
        <f>IF(ISNA(VLOOKUP(A22,'Pay Calculation'!A$9:AJ$233,3,FALSE)),"",VLOOKUP(A22,'Pay Calculation'!A$9:AJ$233,3,FALSE))</f>
        <v/>
      </c>
      <c r="E22" s="362" t="str">
        <f>IF(ISNA(VLOOKUP(A22,'Pay Calculation'!A$9:AJ$233,4,FALSE)),"",VLOOKUP(A22,'Pay Calculation'!A$9:AJ$233,4,FALSE))</f>
        <v/>
      </c>
      <c r="F22" s="363"/>
      <c r="G22" s="193" t="str">
        <f t="shared" si="0"/>
        <v/>
      </c>
      <c r="H22" s="192" t="str">
        <f>IF(ISNA(VLOOKUP(A22,'Pay Calculation'!A$9:AJ$233,34,FALSE)),"",VLOOKUP(A22,'Pay Calculation'!A$9:AJ$233,34,FALSE))</f>
        <v/>
      </c>
      <c r="I22" s="208" t="str">
        <f>IF(ISNA(VLOOKUP(A22,'Pay Calculation'!A$9:AJ$233,9,FALSE)),"",VLOOKUP(A22,'Pay Calculation'!A$9:AJ$233,9,FALSE))</f>
        <v/>
      </c>
      <c r="J22" s="209" t="str">
        <f>IF(AND(A22=""),"",IF(AND('Statement of Fixation'!$H$11=""),"",'Statement of Fixation'!$H$11))</f>
        <v/>
      </c>
      <c r="K22" s="59" t="str">
        <f>IF(ISNA(VLOOKUP(A22,'Pay Calculation'!A$9:AJ$233,36,FALSE)),"",VLOOKUP(A22,'Pay Calculation'!A$9:AJ$233,36,FALSE))</f>
        <v/>
      </c>
      <c r="L22" s="208" t="str">
        <f>IF(ISNA(VLOOKUP(A22,'Pay Calculation'!A$9:AJ$233,15,FALSE)),"",VLOOKUP(A22,'Pay Calculation'!A$9:AJ$233,15,FALSE))</f>
        <v/>
      </c>
      <c r="M22" s="210" t="str">
        <f>IF(AND(A22=""),"",IF(AND('Statement of Fixation'!$H$26=""),"",'Statement of Fixation'!$H$26))</f>
        <v/>
      </c>
    </row>
    <row r="23" spans="1:20" s="53" customFormat="1" ht="22.5" customHeight="1">
      <c r="A23" s="194"/>
      <c r="B23" s="344" t="str">
        <f>IF(ISNA(VLOOKUP(A23,'Pay Calculation'!A$9:AJ$233,2,FALSE)),"",VLOOKUP(A23,'Pay Calculation'!A$9:AJ$233,2,FALSE))</f>
        <v/>
      </c>
      <c r="C23" s="344"/>
      <c r="D23" s="200" t="str">
        <f>IF(ISNA(VLOOKUP(A23,'Pay Calculation'!A$9:AJ$233,3,FALSE)),"",VLOOKUP(A23,'Pay Calculation'!A$9:AJ$233,3,FALSE))</f>
        <v/>
      </c>
      <c r="E23" s="362" t="str">
        <f>IF(ISNA(VLOOKUP(A23,'Pay Calculation'!A$9:AJ$233,4,FALSE)),"",VLOOKUP(A23,'Pay Calculation'!A$9:AJ$233,4,FALSE))</f>
        <v/>
      </c>
      <c r="F23" s="363"/>
      <c r="G23" s="193" t="str">
        <f t="shared" si="0"/>
        <v/>
      </c>
      <c r="H23" s="192" t="str">
        <f>IF(ISNA(VLOOKUP(A23,'Pay Calculation'!A$9:AJ$233,34,FALSE)),"",VLOOKUP(A23,'Pay Calculation'!A$9:AJ$233,34,FALSE))</f>
        <v/>
      </c>
      <c r="I23" s="208" t="str">
        <f>IF(ISNA(VLOOKUP(A23,'Pay Calculation'!A$9:AJ$233,9,FALSE)),"",VLOOKUP(A23,'Pay Calculation'!A$9:AJ$233,9,FALSE))</f>
        <v/>
      </c>
      <c r="J23" s="209" t="str">
        <f>IF(AND(A23=""),"",IF(AND('Statement of Fixation'!$H$11=""),"",'Statement of Fixation'!$H$11))</f>
        <v/>
      </c>
      <c r="K23" s="59" t="str">
        <f>IF(ISNA(VLOOKUP(A23,'Pay Calculation'!A$9:AJ$233,36,FALSE)),"",VLOOKUP(A23,'Pay Calculation'!A$9:AJ$233,36,FALSE))</f>
        <v/>
      </c>
      <c r="L23" s="208" t="str">
        <f>IF(ISNA(VLOOKUP(A23,'Pay Calculation'!A$9:AJ$233,15,FALSE)),"",VLOOKUP(A23,'Pay Calculation'!A$9:AJ$233,15,FALSE))</f>
        <v/>
      </c>
      <c r="M23" s="210" t="str">
        <f>IF(AND(A23=""),"",IF(AND('Statement of Fixation'!$H$26=""),"",'Statement of Fixation'!$H$26))</f>
        <v/>
      </c>
    </row>
    <row r="24" spans="1:20" s="53" customFormat="1" ht="22.5" customHeight="1">
      <c r="A24" s="194"/>
      <c r="B24" s="344" t="str">
        <f>IF(ISNA(VLOOKUP(A24,'Pay Calculation'!A$9:AJ$233,2,FALSE)),"",VLOOKUP(A24,'Pay Calculation'!A$9:AJ$233,2,FALSE))</f>
        <v/>
      </c>
      <c r="C24" s="344"/>
      <c r="D24" s="200" t="str">
        <f>IF(ISNA(VLOOKUP(A24,'Pay Calculation'!A$9:AJ$233,3,FALSE)),"",VLOOKUP(A24,'Pay Calculation'!A$9:AJ$233,3,FALSE))</f>
        <v/>
      </c>
      <c r="E24" s="362" t="str">
        <f>IF(ISNA(VLOOKUP(A24,'Pay Calculation'!A$9:AJ$233,4,FALSE)),"",VLOOKUP(A24,'Pay Calculation'!A$9:AJ$233,4,FALSE))</f>
        <v/>
      </c>
      <c r="F24" s="363"/>
      <c r="G24" s="193" t="str">
        <f t="shared" si="0"/>
        <v/>
      </c>
      <c r="H24" s="192" t="str">
        <f>IF(ISNA(VLOOKUP(A24,'Pay Calculation'!A$9:AJ$233,34,FALSE)),"",VLOOKUP(A24,'Pay Calculation'!A$9:AJ$233,34,FALSE))</f>
        <v/>
      </c>
      <c r="I24" s="208" t="str">
        <f>IF(ISNA(VLOOKUP(A24,'Pay Calculation'!A$9:AJ$233,9,FALSE)),"",VLOOKUP(A24,'Pay Calculation'!A$9:AJ$233,9,FALSE))</f>
        <v/>
      </c>
      <c r="J24" s="209" t="str">
        <f>IF(AND(A24=""),"",IF(AND('Statement of Fixation'!$H$11=""),"",'Statement of Fixation'!$H$11))</f>
        <v/>
      </c>
      <c r="K24" s="59" t="str">
        <f>IF(ISNA(VLOOKUP(A24,'Pay Calculation'!A$9:AJ$233,36,FALSE)),"",VLOOKUP(A24,'Pay Calculation'!A$9:AJ$233,36,FALSE))</f>
        <v/>
      </c>
      <c r="L24" s="208" t="str">
        <f>IF(ISNA(VLOOKUP(A24,'Pay Calculation'!A$9:AJ$233,15,FALSE)),"",VLOOKUP(A24,'Pay Calculation'!A$9:AJ$233,15,FALSE))</f>
        <v/>
      </c>
      <c r="M24" s="210" t="str">
        <f>IF(AND(A24=""),"",IF(AND('Statement of Fixation'!$H$26=""),"",'Statement of Fixation'!$H$26))</f>
        <v/>
      </c>
    </row>
    <row r="25" spans="1:20" s="53" customFormat="1" ht="22.5" customHeight="1">
      <c r="A25" s="194"/>
      <c r="B25" s="344" t="str">
        <f>IF(ISNA(VLOOKUP(A25,'Pay Calculation'!A$9:AJ$233,2,FALSE)),"",VLOOKUP(A25,'Pay Calculation'!A$9:AJ$233,2,FALSE))</f>
        <v/>
      </c>
      <c r="C25" s="344"/>
      <c r="D25" s="200" t="str">
        <f>IF(ISNA(VLOOKUP(A25,'Pay Calculation'!A$9:AJ$233,3,FALSE)),"",VLOOKUP(A25,'Pay Calculation'!A$9:AJ$233,3,FALSE))</f>
        <v/>
      </c>
      <c r="E25" s="362" t="str">
        <f>IF(ISNA(VLOOKUP(A25,'Pay Calculation'!A$9:AJ$233,4,FALSE)),"",VLOOKUP(A25,'Pay Calculation'!A$9:AJ$233,4,FALSE))</f>
        <v/>
      </c>
      <c r="F25" s="363"/>
      <c r="G25" s="193" t="str">
        <f t="shared" si="0"/>
        <v/>
      </c>
      <c r="H25" s="192" t="str">
        <f>IF(ISNA(VLOOKUP(A25,'Pay Calculation'!A$9:AJ$233,34,FALSE)),"",VLOOKUP(A25,'Pay Calculation'!A$9:AJ$233,34,FALSE))</f>
        <v/>
      </c>
      <c r="I25" s="208" t="str">
        <f>IF(ISNA(VLOOKUP(A25,'Pay Calculation'!A$9:AJ$233,9,FALSE)),"",VLOOKUP(A25,'Pay Calculation'!A$9:AJ$233,9,FALSE))</f>
        <v/>
      </c>
      <c r="J25" s="209" t="str">
        <f>IF(AND(A25=""),"",IF(AND('Statement of Fixation'!$H$11=""),"",'Statement of Fixation'!$H$11))</f>
        <v/>
      </c>
      <c r="K25" s="59" t="str">
        <f>IF(ISNA(VLOOKUP(A25,'Pay Calculation'!A$9:AJ$233,36,FALSE)),"",VLOOKUP(A25,'Pay Calculation'!A$9:AJ$233,36,FALSE))</f>
        <v/>
      </c>
      <c r="L25" s="208" t="str">
        <f>IF(ISNA(VLOOKUP(A25,'Pay Calculation'!A$9:AJ$233,15,FALSE)),"",VLOOKUP(A25,'Pay Calculation'!A$9:AJ$233,15,FALSE))</f>
        <v/>
      </c>
      <c r="M25" s="210" t="str">
        <f>IF(AND(A25=""),"",IF(AND('Statement of Fixation'!$H$26=""),"",'Statement of Fixation'!$H$26))</f>
        <v/>
      </c>
    </row>
    <row r="26" spans="1:20" s="53" customFormat="1" ht="22.5" customHeight="1">
      <c r="A26" s="194"/>
      <c r="B26" s="344" t="str">
        <f>IF(ISNA(VLOOKUP(A26,'Pay Calculation'!A$9:AJ$233,2,FALSE)),"",VLOOKUP(A26,'Pay Calculation'!A$9:AJ$233,2,FALSE))</f>
        <v/>
      </c>
      <c r="C26" s="344"/>
      <c r="D26" s="200" t="str">
        <f>IF(ISNA(VLOOKUP(A26,'Pay Calculation'!A$9:AJ$233,3,FALSE)),"",VLOOKUP(A26,'Pay Calculation'!A$9:AJ$233,3,FALSE))</f>
        <v/>
      </c>
      <c r="E26" s="362" t="str">
        <f>IF(ISNA(VLOOKUP(A26,'Pay Calculation'!A$9:AJ$233,4,FALSE)),"",VLOOKUP(A26,'Pay Calculation'!A$9:AJ$233,4,FALSE))</f>
        <v/>
      </c>
      <c r="F26" s="363"/>
      <c r="G26" s="193" t="str">
        <f t="shared" si="0"/>
        <v/>
      </c>
      <c r="H26" s="192" t="str">
        <f>IF(ISNA(VLOOKUP(A26,'Pay Calculation'!A$9:AJ$233,34,FALSE)),"",VLOOKUP(A26,'Pay Calculation'!A$9:AJ$233,34,FALSE))</f>
        <v/>
      </c>
      <c r="I26" s="208" t="str">
        <f>IF(ISNA(VLOOKUP(A26,'Pay Calculation'!A$9:AJ$233,9,FALSE)),"",VLOOKUP(A26,'Pay Calculation'!A$9:AJ$233,9,FALSE))</f>
        <v/>
      </c>
      <c r="J26" s="209" t="str">
        <f>IF(AND(A26=""),"",IF(AND('Statement of Fixation'!$H$11=""),"",'Statement of Fixation'!$H$11))</f>
        <v/>
      </c>
      <c r="K26" s="59" t="str">
        <f>IF(ISNA(VLOOKUP(A26,'Pay Calculation'!A$9:AJ$233,36,FALSE)),"",VLOOKUP(A26,'Pay Calculation'!A$9:AJ$233,36,FALSE))</f>
        <v/>
      </c>
      <c r="L26" s="208" t="str">
        <f>IF(ISNA(VLOOKUP(A26,'Pay Calculation'!A$9:AJ$233,15,FALSE)),"",VLOOKUP(A26,'Pay Calculation'!A$9:AJ$233,15,FALSE))</f>
        <v/>
      </c>
      <c r="M26" s="210" t="str">
        <f>IF(AND(A26=""),"",IF(AND('Statement of Fixation'!$H$26=""),"",'Statement of Fixation'!$H$26))</f>
        <v/>
      </c>
    </row>
    <row r="27" spans="1:20" s="53" customFormat="1" ht="22.5" customHeight="1">
      <c r="A27" s="194"/>
      <c r="B27" s="344" t="str">
        <f>IF(ISNA(VLOOKUP(A27,'Pay Calculation'!A$9:AJ$233,2,FALSE)),"",VLOOKUP(A27,'Pay Calculation'!A$9:AJ$233,2,FALSE))</f>
        <v/>
      </c>
      <c r="C27" s="344"/>
      <c r="D27" s="200" t="str">
        <f>IF(ISNA(VLOOKUP(A27,'Pay Calculation'!A$9:AJ$233,3,FALSE)),"",VLOOKUP(A27,'Pay Calculation'!A$9:AJ$233,3,FALSE))</f>
        <v/>
      </c>
      <c r="E27" s="362" t="str">
        <f>IF(ISNA(VLOOKUP(A27,'Pay Calculation'!A$9:AJ$233,4,FALSE)),"",VLOOKUP(A27,'Pay Calculation'!A$9:AJ$233,4,FALSE))</f>
        <v/>
      </c>
      <c r="F27" s="363"/>
      <c r="G27" s="193" t="str">
        <f t="shared" si="0"/>
        <v/>
      </c>
      <c r="H27" s="192" t="str">
        <f>IF(ISNA(VLOOKUP(A27,'Pay Calculation'!A$9:AJ$233,34,FALSE)),"",VLOOKUP(A27,'Pay Calculation'!A$9:AJ$233,34,FALSE))</f>
        <v/>
      </c>
      <c r="I27" s="208" t="str">
        <f>IF(ISNA(VLOOKUP(A27,'Pay Calculation'!A$9:AJ$233,9,FALSE)),"",VLOOKUP(A27,'Pay Calculation'!A$9:AJ$233,9,FALSE))</f>
        <v/>
      </c>
      <c r="J27" s="209" t="str">
        <f>IF(AND(A27=""),"",IF(AND('Statement of Fixation'!$H$11=""),"",'Statement of Fixation'!$H$11))</f>
        <v/>
      </c>
      <c r="K27" s="59" t="str">
        <f>IF(ISNA(VLOOKUP(A27,'Pay Calculation'!A$9:AJ$233,36,FALSE)),"",VLOOKUP(A27,'Pay Calculation'!A$9:AJ$233,36,FALSE))</f>
        <v/>
      </c>
      <c r="L27" s="208" t="str">
        <f>IF(ISNA(VLOOKUP(A27,'Pay Calculation'!A$9:AJ$233,15,FALSE)),"",VLOOKUP(A27,'Pay Calculation'!A$9:AJ$233,15,FALSE))</f>
        <v/>
      </c>
      <c r="M27" s="210" t="str">
        <f>IF(AND(A27=""),"",IF(AND('Statement of Fixation'!$H$26=""),"",'Statement of Fixation'!$H$26))</f>
        <v/>
      </c>
    </row>
    <row r="28" spans="1:20" s="53" customFormat="1" ht="22.5" customHeight="1">
      <c r="A28" s="194"/>
      <c r="B28" s="344" t="str">
        <f>IF(ISNA(VLOOKUP(A28,'Pay Calculation'!A$9:AJ$233,2,FALSE)),"",VLOOKUP(A28,'Pay Calculation'!A$9:AJ$233,2,FALSE))</f>
        <v/>
      </c>
      <c r="C28" s="344"/>
      <c r="D28" s="200" t="str">
        <f>IF(ISNA(VLOOKUP(A28,'Pay Calculation'!A$9:AJ$233,3,FALSE)),"",VLOOKUP(A28,'Pay Calculation'!A$9:AJ$233,3,FALSE))</f>
        <v/>
      </c>
      <c r="E28" s="362" t="str">
        <f>IF(ISNA(VLOOKUP(A28,'Pay Calculation'!A$9:AJ$233,4,FALSE)),"",VLOOKUP(A28,'Pay Calculation'!A$9:AJ$233,4,FALSE))</f>
        <v/>
      </c>
      <c r="F28" s="363"/>
      <c r="G28" s="193" t="str">
        <f t="shared" si="0"/>
        <v/>
      </c>
      <c r="H28" s="192" t="str">
        <f>IF(ISNA(VLOOKUP(A28,'Pay Calculation'!A$9:AJ$233,34,FALSE)),"",VLOOKUP(A28,'Pay Calculation'!A$9:AJ$233,34,FALSE))</f>
        <v/>
      </c>
      <c r="I28" s="208" t="str">
        <f>IF(ISNA(VLOOKUP(A28,'Pay Calculation'!A$9:AJ$233,9,FALSE)),"",VLOOKUP(A28,'Pay Calculation'!A$9:AJ$233,9,FALSE))</f>
        <v/>
      </c>
      <c r="J28" s="209" t="str">
        <f>IF(AND(A28=""),"",IF(AND('Statement of Fixation'!$H$11=""),"",'Statement of Fixation'!$H$11))</f>
        <v/>
      </c>
      <c r="K28" s="59" t="str">
        <f>IF(ISNA(VLOOKUP(A28,'Pay Calculation'!A$9:AJ$233,36,FALSE)),"",VLOOKUP(A28,'Pay Calculation'!A$9:AJ$233,36,FALSE))</f>
        <v/>
      </c>
      <c r="L28" s="208" t="str">
        <f>IF(ISNA(VLOOKUP(A28,'Pay Calculation'!A$9:AJ$233,15,FALSE)),"",VLOOKUP(A28,'Pay Calculation'!A$9:AJ$233,15,FALSE))</f>
        <v/>
      </c>
      <c r="M28" s="210" t="str">
        <f>IF(AND(A28=""),"",IF(AND('Statement of Fixation'!$H$26=""),"",'Statement of Fixation'!$H$26))</f>
        <v/>
      </c>
    </row>
    <row r="29" spans="1:20" s="53" customFormat="1" ht="22.5" customHeight="1">
      <c r="A29" s="194"/>
      <c r="B29" s="344" t="str">
        <f>IF(ISNA(VLOOKUP(A29,'Pay Calculation'!A$9:AJ$233,2,FALSE)),"",VLOOKUP(A29,'Pay Calculation'!A$9:AJ$233,2,FALSE))</f>
        <v/>
      </c>
      <c r="C29" s="344"/>
      <c r="D29" s="200" t="str">
        <f>IF(ISNA(VLOOKUP(A29,'Pay Calculation'!A$9:AJ$233,3,FALSE)),"",VLOOKUP(A29,'Pay Calculation'!A$9:AJ$233,3,FALSE))</f>
        <v/>
      </c>
      <c r="E29" s="362" t="str">
        <f>IF(ISNA(VLOOKUP(A29,'Pay Calculation'!A$9:AJ$233,4,FALSE)),"",VLOOKUP(A29,'Pay Calculation'!A$9:AJ$233,4,FALSE))</f>
        <v/>
      </c>
      <c r="F29" s="363"/>
      <c r="G29" s="193" t="str">
        <f t="shared" si="0"/>
        <v/>
      </c>
      <c r="H29" s="192" t="str">
        <f>IF(ISNA(VLOOKUP(A29,'Pay Calculation'!A$9:AJ$233,34,FALSE)),"",VLOOKUP(A29,'Pay Calculation'!A$9:AJ$233,34,FALSE))</f>
        <v/>
      </c>
      <c r="I29" s="208" t="str">
        <f>IF(ISNA(VLOOKUP(A29,'Pay Calculation'!A$9:AJ$233,9,FALSE)),"",VLOOKUP(A29,'Pay Calculation'!A$9:AJ$233,9,FALSE))</f>
        <v/>
      </c>
      <c r="J29" s="209" t="str">
        <f>IF(AND(A29=""),"",IF(AND('Statement of Fixation'!$H$11=""),"",'Statement of Fixation'!$H$11))</f>
        <v/>
      </c>
      <c r="K29" s="59" t="str">
        <f>IF(ISNA(VLOOKUP(A29,'Pay Calculation'!A$9:AJ$233,36,FALSE)),"",VLOOKUP(A29,'Pay Calculation'!A$9:AJ$233,36,FALSE))</f>
        <v/>
      </c>
      <c r="L29" s="208" t="str">
        <f>IF(ISNA(VLOOKUP(A29,'Pay Calculation'!A$9:AJ$233,15,FALSE)),"",VLOOKUP(A29,'Pay Calculation'!A$9:AJ$233,15,FALSE))</f>
        <v/>
      </c>
      <c r="M29" s="210" t="str">
        <f>IF(AND(A29=""),"",IF(AND('Statement of Fixation'!$H$26=""),"",'Statement of Fixation'!$H$26))</f>
        <v/>
      </c>
    </row>
    <row r="30" spans="1:20" s="53" customFormat="1" ht="22.5" customHeight="1">
      <c r="A30" s="194"/>
      <c r="B30" s="344" t="str">
        <f>IF(ISNA(VLOOKUP(A30,'Pay Calculation'!A$9:AJ$233,2,FALSE)),"",VLOOKUP(A30,'Pay Calculation'!A$9:AJ$233,2,FALSE))</f>
        <v/>
      </c>
      <c r="C30" s="344"/>
      <c r="D30" s="200" t="str">
        <f>IF(ISNA(VLOOKUP(A30,'Pay Calculation'!A$9:AJ$233,3,FALSE)),"",VLOOKUP(A30,'Pay Calculation'!A$9:AJ$233,3,FALSE))</f>
        <v/>
      </c>
      <c r="E30" s="362" t="str">
        <f>IF(ISNA(VLOOKUP(A30,'Pay Calculation'!A$9:AJ$233,4,FALSE)),"",VLOOKUP(A30,'Pay Calculation'!A$9:AJ$233,4,FALSE))</f>
        <v/>
      </c>
      <c r="F30" s="363"/>
      <c r="G30" s="193" t="str">
        <f t="shared" si="0"/>
        <v/>
      </c>
      <c r="H30" s="192" t="str">
        <f>IF(ISNA(VLOOKUP(A30,'Pay Calculation'!A$9:AJ$233,34,FALSE)),"",VLOOKUP(A30,'Pay Calculation'!A$9:AJ$233,34,FALSE))</f>
        <v/>
      </c>
      <c r="I30" s="208" t="str">
        <f>IF(ISNA(VLOOKUP(A30,'Pay Calculation'!A$9:AJ$233,9,FALSE)),"",VLOOKUP(A30,'Pay Calculation'!A$9:AJ$233,9,FALSE))</f>
        <v/>
      </c>
      <c r="J30" s="209" t="str">
        <f>IF(AND(A30=""),"",IF(AND('Statement of Fixation'!$H$11=""),"",'Statement of Fixation'!$H$11))</f>
        <v/>
      </c>
      <c r="K30" s="59" t="str">
        <f>IF(ISNA(VLOOKUP(A30,'Pay Calculation'!A$9:AJ$233,36,FALSE)),"",VLOOKUP(A30,'Pay Calculation'!A$9:AJ$233,36,FALSE))</f>
        <v/>
      </c>
      <c r="L30" s="208" t="str">
        <f>IF(ISNA(VLOOKUP(A30,'Pay Calculation'!A$9:AJ$233,15,FALSE)),"",VLOOKUP(A30,'Pay Calculation'!A$9:AJ$233,15,FALSE))</f>
        <v/>
      </c>
      <c r="M30" s="210" t="str">
        <f>IF(AND(A30=""),"",IF(AND('Statement of Fixation'!$H$26=""),"",'Statement of Fixation'!$H$26))</f>
        <v/>
      </c>
    </row>
    <row r="31" spans="1:20" s="53" customFormat="1" ht="22.5" customHeight="1">
      <c r="A31" s="194"/>
      <c r="B31" s="344" t="str">
        <f>IF(ISNA(VLOOKUP(A31,'Pay Calculation'!A$9:AJ$233,2,FALSE)),"",VLOOKUP(A31,'Pay Calculation'!A$9:AJ$233,2,FALSE))</f>
        <v/>
      </c>
      <c r="C31" s="344"/>
      <c r="D31" s="200" t="str">
        <f>IF(ISNA(VLOOKUP(A31,'Pay Calculation'!A$9:AJ$233,3,FALSE)),"",VLOOKUP(A31,'Pay Calculation'!A$9:AJ$233,3,FALSE))</f>
        <v/>
      </c>
      <c r="E31" s="362" t="str">
        <f>IF(ISNA(VLOOKUP(A31,'Pay Calculation'!A$9:AJ$233,4,FALSE)),"",VLOOKUP(A31,'Pay Calculation'!A$9:AJ$233,4,FALSE))</f>
        <v/>
      </c>
      <c r="F31" s="363"/>
      <c r="G31" s="193" t="str">
        <f t="shared" si="0"/>
        <v/>
      </c>
      <c r="H31" s="192" t="str">
        <f>IF(ISNA(VLOOKUP(A31,'Pay Calculation'!A$9:AJ$233,34,FALSE)),"",VLOOKUP(A31,'Pay Calculation'!A$9:AJ$233,34,FALSE))</f>
        <v/>
      </c>
      <c r="I31" s="208" t="str">
        <f>IF(ISNA(VLOOKUP(A31,'Pay Calculation'!A$9:AJ$233,9,FALSE)),"",VLOOKUP(A31,'Pay Calculation'!A$9:AJ$233,9,FALSE))</f>
        <v/>
      </c>
      <c r="J31" s="209" t="str">
        <f>IF(AND(A31=""),"",IF(AND('Statement of Fixation'!$H$11=""),"",'Statement of Fixation'!$H$11))</f>
        <v/>
      </c>
      <c r="K31" s="59" t="str">
        <f>IF(ISNA(VLOOKUP(A31,'Pay Calculation'!A$9:AJ$233,36,FALSE)),"",VLOOKUP(A31,'Pay Calculation'!A$9:AJ$233,36,FALSE))</f>
        <v/>
      </c>
      <c r="L31" s="208" t="str">
        <f>IF(ISNA(VLOOKUP(A31,'Pay Calculation'!A$9:AJ$233,15,FALSE)),"",VLOOKUP(A31,'Pay Calculation'!A$9:AJ$233,15,FALSE))</f>
        <v/>
      </c>
      <c r="M31" s="210" t="str">
        <f>IF(AND(A31=""),"",IF(AND('Statement of Fixation'!$H$26=""),"",'Statement of Fixation'!$H$26))</f>
        <v/>
      </c>
    </row>
    <row r="32" spans="1:20" s="53" customFormat="1" ht="22.5" customHeight="1">
      <c r="A32" s="194"/>
      <c r="B32" s="344" t="str">
        <f>IF(ISNA(VLOOKUP(A32,'Pay Calculation'!A$9:AJ$233,2,FALSE)),"",VLOOKUP(A32,'Pay Calculation'!A$9:AJ$233,2,FALSE))</f>
        <v/>
      </c>
      <c r="C32" s="344"/>
      <c r="D32" s="200" t="str">
        <f>IF(ISNA(VLOOKUP(A32,'Pay Calculation'!A$9:AJ$233,3,FALSE)),"",VLOOKUP(A32,'Pay Calculation'!A$9:AJ$233,3,FALSE))</f>
        <v/>
      </c>
      <c r="E32" s="362" t="str">
        <f>IF(ISNA(VLOOKUP(A32,'Pay Calculation'!A$9:AJ$233,4,FALSE)),"",VLOOKUP(A32,'Pay Calculation'!A$9:AJ$233,4,FALSE))</f>
        <v/>
      </c>
      <c r="F32" s="363"/>
      <c r="G32" s="193" t="str">
        <f t="shared" si="0"/>
        <v/>
      </c>
      <c r="H32" s="192" t="str">
        <f>IF(ISNA(VLOOKUP(A32,'Pay Calculation'!A$9:AJ$233,34,FALSE)),"",VLOOKUP(A32,'Pay Calculation'!A$9:AJ$233,34,FALSE))</f>
        <v/>
      </c>
      <c r="I32" s="208" t="str">
        <f>IF(ISNA(VLOOKUP(A32,'Pay Calculation'!A$9:AJ$233,9,FALSE)),"",VLOOKUP(A32,'Pay Calculation'!A$9:AJ$233,9,FALSE))</f>
        <v/>
      </c>
      <c r="J32" s="209" t="str">
        <f>IF(AND(A32=""),"",IF(AND('Statement of Fixation'!$H$11=""),"",'Statement of Fixation'!$H$11))</f>
        <v/>
      </c>
      <c r="K32" s="59" t="str">
        <f>IF(ISNA(VLOOKUP(A32,'Pay Calculation'!A$9:AJ$233,36,FALSE)),"",VLOOKUP(A32,'Pay Calculation'!A$9:AJ$233,36,FALSE))</f>
        <v/>
      </c>
      <c r="L32" s="208" t="str">
        <f>IF(ISNA(VLOOKUP(A32,'Pay Calculation'!A$9:AJ$233,15,FALSE)),"",VLOOKUP(A32,'Pay Calculation'!A$9:AJ$233,15,FALSE))</f>
        <v/>
      </c>
      <c r="M32" s="210" t="str">
        <f>IF(AND(A32=""),"",IF(AND('Statement of Fixation'!$H$26=""),"",'Statement of Fixation'!$H$26))</f>
        <v/>
      </c>
    </row>
    <row r="33" spans="1:22" s="53" customFormat="1" ht="18.75">
      <c r="A33" s="350" t="s">
        <v>141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V33" s="53">
        <f>IF(AND(G8="2400A"),"2400",IF(AND(G8="2400B"),"2400",IF(AND(G8="2400C"),"2400",IF(AND(G8="2800A"),"2800",IF(AND(G8="2800B"),"2800",IF(AND(G8="5400A"),"5400",IF(AND(G8="5400B"),"5400",G8)))))))</f>
        <v>20380</v>
      </c>
    </row>
    <row r="34" spans="1:22" s="53" customFormat="1" ht="18.75">
      <c r="H34" s="60"/>
      <c r="I34" s="60"/>
      <c r="J34" s="60"/>
      <c r="K34" s="352" t="s">
        <v>143</v>
      </c>
      <c r="L34" s="352"/>
      <c r="M34" s="352"/>
    </row>
    <row r="35" spans="1:22" s="53" customFormat="1" ht="18.75" customHeight="1">
      <c r="H35" s="60"/>
      <c r="I35" s="60"/>
      <c r="J35" s="60"/>
      <c r="K35" s="346" t="str">
        <f>IF(AND('Pay Calculation'!C2=""),"",'Pay Calculation'!C2)</f>
        <v>CykWd izkjfEHkd f'k{kk vf/kdkjh] iapk;r lfefr&amp; lkstr flVh ¼ikyh ½</v>
      </c>
      <c r="L35" s="346"/>
      <c r="M35" s="346"/>
    </row>
    <row r="36" spans="1:22" s="53" customFormat="1" ht="18.75">
      <c r="B36" s="61" t="s">
        <v>136</v>
      </c>
      <c r="C36" s="61"/>
      <c r="D36" s="61"/>
      <c r="E36" s="61"/>
      <c r="F36" s="61"/>
      <c r="G36" s="61"/>
      <c r="H36" s="61" t="s">
        <v>137</v>
      </c>
      <c r="K36" s="346"/>
      <c r="L36" s="346"/>
      <c r="M36" s="346"/>
    </row>
    <row r="37" spans="1:22" s="53" customFormat="1" ht="18.75">
      <c r="B37" s="351" t="s">
        <v>138</v>
      </c>
      <c r="C37" s="351"/>
      <c r="D37" s="351"/>
      <c r="E37" s="351"/>
      <c r="F37" s="351"/>
      <c r="G37" s="351"/>
      <c r="H37" s="351"/>
      <c r="I37" s="62"/>
      <c r="J37" s="62"/>
      <c r="K37" s="62"/>
      <c r="Q37" s="63"/>
    </row>
    <row r="38" spans="1:22" s="53" customFormat="1" ht="18.75">
      <c r="A38" s="116">
        <v>1</v>
      </c>
      <c r="B38" s="353" t="s">
        <v>175</v>
      </c>
      <c r="C38" s="353"/>
      <c r="D38" s="353"/>
      <c r="E38" s="353"/>
      <c r="F38" s="61"/>
      <c r="G38" s="61"/>
      <c r="H38" s="61"/>
    </row>
    <row r="39" spans="1:22" s="53" customFormat="1" ht="18.75">
      <c r="A39" s="117">
        <v>2</v>
      </c>
      <c r="B39" s="198" t="s">
        <v>240</v>
      </c>
      <c r="C39" s="198"/>
      <c r="D39" s="198"/>
      <c r="E39" s="199"/>
      <c r="F39" s="349"/>
      <c r="G39" s="349"/>
      <c r="H39" s="349"/>
    </row>
    <row r="40" spans="1:22" s="53" customFormat="1" ht="18.75">
      <c r="A40" s="118">
        <v>3</v>
      </c>
      <c r="B40" s="61" t="s">
        <v>139</v>
      </c>
      <c r="C40" s="52"/>
      <c r="D40" s="115"/>
      <c r="E40" s="115"/>
      <c r="H40" s="347"/>
      <c r="I40" s="347"/>
      <c r="J40" s="347"/>
      <c r="K40" s="347"/>
      <c r="L40" s="347"/>
    </row>
    <row r="41" spans="1:22" s="53" customFormat="1" ht="18.75">
      <c r="A41" s="115"/>
      <c r="B41" s="115"/>
      <c r="C41" s="115"/>
      <c r="D41" s="115"/>
      <c r="E41" s="115"/>
      <c r="H41" s="60"/>
      <c r="I41" s="60"/>
      <c r="J41" s="60"/>
      <c r="K41" s="345" t="str">
        <f>K34</f>
        <v>gLrk{kj e; lhy</v>
      </c>
      <c r="L41" s="345"/>
      <c r="M41" s="345"/>
    </row>
    <row r="42" spans="1:22" s="53" customFormat="1" ht="18.75" customHeight="1">
      <c r="H42" s="60"/>
      <c r="I42" s="60"/>
      <c r="J42" s="60"/>
      <c r="K42" s="346" t="str">
        <f>IF(AND('Pay Calculation'!C2=""),"",'Pay Calculation'!C2)</f>
        <v>CykWd izkjfEHkd f'k{kk vf/kdkjh] iapk;r lfefr&amp; lkstr flVh ¼ikyh ½</v>
      </c>
      <c r="L42" s="346"/>
      <c r="M42" s="346"/>
      <c r="P42" s="53" t="s">
        <v>140</v>
      </c>
    </row>
    <row r="43" spans="1:22" s="53" customFormat="1" ht="18.75">
      <c r="K43" s="346"/>
      <c r="L43" s="346"/>
      <c r="M43" s="346"/>
    </row>
  </sheetData>
  <sheetProtection password="C1FB" sheet="1" objects="1" scenarios="1" formatCells="0" formatColumns="0" formatRows="0" selectLockedCells="1"/>
  <mergeCells count="74">
    <mergeCell ref="E30:F30"/>
    <mergeCell ref="E31:F31"/>
    <mergeCell ref="E32:F32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6:F7"/>
    <mergeCell ref="G6:I6"/>
    <mergeCell ref="J6:L6"/>
    <mergeCell ref="E8:F8"/>
    <mergeCell ref="E9:F9"/>
    <mergeCell ref="B24:C24"/>
    <mergeCell ref="B30:C30"/>
    <mergeCell ref="B31:C31"/>
    <mergeCell ref="B32:C32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K41:M41"/>
    <mergeCell ref="K35:M36"/>
    <mergeCell ref="K42:M43"/>
    <mergeCell ref="H40:L40"/>
    <mergeCell ref="A5:M5"/>
    <mergeCell ref="F39:H39"/>
    <mergeCell ref="B8:C8"/>
    <mergeCell ref="A33:M33"/>
    <mergeCell ref="B37:H37"/>
    <mergeCell ref="K34:M34"/>
    <mergeCell ref="B38:E38"/>
    <mergeCell ref="B9:C9"/>
    <mergeCell ref="B10:C10"/>
    <mergeCell ref="B11:C11"/>
    <mergeCell ref="B12:C12"/>
    <mergeCell ref="B13:C13"/>
    <mergeCell ref="R6:T21"/>
    <mergeCell ref="A1:M1"/>
    <mergeCell ref="A2:M2"/>
    <mergeCell ref="A6:A7"/>
    <mergeCell ref="B6:C7"/>
    <mergeCell ref="D6:D7"/>
    <mergeCell ref="A4:C4"/>
    <mergeCell ref="H4:M4"/>
    <mergeCell ref="M6:M7"/>
    <mergeCell ref="B3:J3"/>
    <mergeCell ref="K3:M3"/>
    <mergeCell ref="B14:C14"/>
    <mergeCell ref="B15:C15"/>
    <mergeCell ref="B16:C16"/>
    <mergeCell ref="B17:C17"/>
    <mergeCell ref="B18:C18"/>
  </mergeCells>
  <dataValidations count="1">
    <dataValidation allowBlank="1" showInputMessage="1" showErrorMessage="1" prompt="write here Sr. No. to look entry" sqref="A8:A32"/>
  </dataValidations>
  <pageMargins left="0.7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D2" sqref="D2"/>
    </sheetView>
  </sheetViews>
  <sheetFormatPr defaultRowHeight="15"/>
  <cols>
    <col min="1" max="16384" width="9.140625" style="1"/>
  </cols>
  <sheetData>
    <row r="1" spans="1:10" s="52" customFormat="1" ht="19.5" thickBot="1">
      <c r="A1" s="364" t="str">
        <f>IF(AND('Pay Calculation'!C1=""),"",'Pay Calculation'!C1)</f>
        <v>Block Elemantry Education Office , Panchyat Samiti- Sojat City (pali)</v>
      </c>
      <c r="B1" s="364"/>
      <c r="C1" s="364"/>
      <c r="D1" s="364"/>
      <c r="E1" s="364"/>
      <c r="F1" s="364"/>
      <c r="G1" s="364"/>
      <c r="H1" s="364"/>
      <c r="I1" s="364"/>
    </row>
    <row r="2" spans="1:10" s="52" customFormat="1" ht="18" customHeight="1" thickTop="1" thickBot="1">
      <c r="A2" s="365" t="s">
        <v>224</v>
      </c>
      <c r="B2" s="365"/>
      <c r="C2" s="365"/>
      <c r="D2" s="119">
        <v>2</v>
      </c>
    </row>
    <row r="3" spans="1:10" s="52" customFormat="1" ht="19.5" thickTop="1">
      <c r="A3" s="365" t="s">
        <v>195</v>
      </c>
      <c r="B3" s="365"/>
      <c r="C3" s="365"/>
      <c r="D3" s="367" t="str">
        <f>IF(ISNA(VLOOKUP(D2,'Pay Calculation'!A$9:AJ$233,2,FALSE)),"",VLOOKUP(D2,'Pay Calculation'!A$9:AJ$233,2,FALSE))</f>
        <v>INDRA KACHAWA</v>
      </c>
      <c r="E3" s="367"/>
      <c r="F3" s="367"/>
      <c r="G3" s="367"/>
      <c r="H3" s="367"/>
      <c r="I3" s="367"/>
    </row>
    <row r="4" spans="1:10" s="52" customFormat="1" ht="18.75">
      <c r="A4" s="365" t="s">
        <v>194</v>
      </c>
      <c r="B4" s="365"/>
      <c r="C4" s="365"/>
      <c r="D4" s="367" t="str">
        <f>IF(ISNA(VLOOKUP(D2,'Pay Calculation'!A$9:AJ$233,3,FALSE)),"",VLOOKUP(D2,'Pay Calculation'!A$9:AJ$233,3,FALSE))</f>
        <v>TEACHER</v>
      </c>
      <c r="E4" s="367"/>
      <c r="F4" s="367"/>
      <c r="G4" s="367"/>
      <c r="H4" s="367"/>
      <c r="I4" s="367"/>
    </row>
    <row r="5" spans="1:10" s="52" customFormat="1" ht="18.75">
      <c r="A5" s="365" t="s">
        <v>176</v>
      </c>
      <c r="B5" s="365"/>
      <c r="C5" s="365"/>
      <c r="D5" s="367" t="str">
        <f>IF(ISNA(VLOOKUP(D2,'Pay Calculation'!A$9:AJ$233,4,FALSE)),"",VLOOKUP(D2,'Pay Calculation'!A$9:AJ$233,4,FALSE))</f>
        <v>GUPS CHOK.KI DHANI SOJAT ROAD</v>
      </c>
      <c r="E5" s="367"/>
      <c r="F5" s="367"/>
      <c r="G5" s="367"/>
      <c r="H5" s="367"/>
      <c r="I5" s="367"/>
      <c r="J5" s="52">
        <v>1</v>
      </c>
    </row>
    <row r="6" spans="1:10" s="52" customFormat="1" ht="18.75">
      <c r="A6" s="366" t="s">
        <v>152</v>
      </c>
      <c r="B6" s="366"/>
      <c r="C6" s="366"/>
      <c r="D6" s="367" t="str">
        <f>IF(ISNA(VLOOKUP(D2,'Pay Calculation'!A$9:AJ$233,7,FALSE)),"",VLOOKUP(D2,'Pay Calculation'!A$9:AJ$233,7,FALSE))</f>
        <v>PB-2</v>
      </c>
      <c r="E6" s="367"/>
      <c r="F6" s="367"/>
      <c r="G6" s="367"/>
      <c r="H6" s="367"/>
      <c r="I6" s="367"/>
    </row>
    <row r="7" spans="1:10" s="52" customFormat="1" ht="18.75">
      <c r="A7" s="366" t="s">
        <v>144</v>
      </c>
      <c r="B7" s="366"/>
      <c r="C7" s="366"/>
      <c r="D7" s="367">
        <f>IF(ISNA(VLOOKUP(D2,'Pay Calculation'!A$9:AJ$233,34,FALSE)),"",VLOOKUP(D2,'Pay Calculation'!A$9:AJ$233,34,FALSE))</f>
        <v>4800</v>
      </c>
      <c r="E7" s="367"/>
      <c r="F7" s="367"/>
      <c r="G7" s="367"/>
      <c r="H7" s="367"/>
      <c r="I7" s="367"/>
    </row>
    <row r="8" spans="1:10" s="52" customFormat="1" ht="18.75">
      <c r="A8" s="366" t="s">
        <v>145</v>
      </c>
      <c r="B8" s="366"/>
      <c r="C8" s="366"/>
      <c r="D8" s="367">
        <f>IF(ISNA(VLOOKUP(D2,'Pay Calculation'!A$9:AJ$233,35,FALSE)),"",VLOOKUP(D2,'Pay Calculation'!A$9:AJ$233,35,FALSE))</f>
        <v>14</v>
      </c>
      <c r="E8" s="367"/>
      <c r="F8" s="367"/>
      <c r="G8" s="367"/>
      <c r="H8" s="367"/>
      <c r="I8" s="367"/>
    </row>
    <row r="9" spans="1:10" s="52" customFormat="1" ht="18.75">
      <c r="A9" s="366" t="s">
        <v>146</v>
      </c>
      <c r="B9" s="366"/>
      <c r="C9" s="366"/>
      <c r="D9" s="367" t="str">
        <f>IF(ISNA(VLOOKUP(D2,'Pay Calculation'!A$9:AJ$233,36,FALSE)),"",VLOOKUP(D2,'Pay Calculation'!A$9:AJ$233,36,FALSE))</f>
        <v>L-12</v>
      </c>
      <c r="E9" s="367"/>
      <c r="F9" s="367"/>
      <c r="G9" s="367"/>
      <c r="H9" s="367"/>
      <c r="I9" s="367"/>
    </row>
    <row r="10" spans="1:10" s="52" customFormat="1" ht="18.75">
      <c r="D10" s="369" t="s">
        <v>150</v>
      </c>
      <c r="E10" s="369"/>
      <c r="F10" s="369"/>
    </row>
    <row r="11" spans="1:10" s="52" customFormat="1" ht="18.75">
      <c r="D11" s="370" t="s">
        <v>151</v>
      </c>
      <c r="E11" s="370"/>
      <c r="F11" s="370"/>
    </row>
    <row r="12" spans="1:10" s="52" customFormat="1" ht="15.75"/>
    <row r="13" spans="1:10" s="52" customFormat="1" ht="21" customHeight="1">
      <c r="A13" s="378" t="s">
        <v>15</v>
      </c>
      <c r="B13" s="378"/>
      <c r="C13" s="378"/>
      <c r="D13" s="378"/>
      <c r="E13" s="378"/>
      <c r="F13" s="378"/>
      <c r="G13" s="373" t="s">
        <v>149</v>
      </c>
      <c r="H13" s="373"/>
      <c r="I13" s="373"/>
    </row>
    <row r="14" spans="1:10" s="52" customFormat="1" ht="18.75">
      <c r="A14" s="371" t="s">
        <v>10</v>
      </c>
      <c r="B14" s="371"/>
      <c r="C14" s="371"/>
      <c r="D14" s="371"/>
      <c r="E14" s="371"/>
      <c r="F14" s="371"/>
      <c r="G14" s="371">
        <f>IF(ISNA(VLOOKUP(D2,'Pay Calculation'!A$9:AJ$233,9,FALSE)),"",VLOOKUP(D2,'Pay Calculation'!A$9:AJ$233,9,FALSE))</f>
        <v>21370</v>
      </c>
      <c r="H14" s="371"/>
      <c r="I14" s="371"/>
    </row>
    <row r="15" spans="1:10" s="52" customFormat="1" ht="18.75">
      <c r="A15" s="371" t="s">
        <v>147</v>
      </c>
      <c r="B15" s="371"/>
      <c r="C15" s="371"/>
      <c r="D15" s="371"/>
      <c r="E15" s="371"/>
      <c r="F15" s="371"/>
      <c r="G15" s="371">
        <f>IF(ISNA(VLOOKUP(D2,'Pay Calculation'!A$9:AJ$233,13,FALSE)),"",VLOOKUP(D2,'Pay Calculation'!A$9:AJ$233,13,FALSE))</f>
        <v>54920.899999999994</v>
      </c>
      <c r="H15" s="371"/>
      <c r="I15" s="371"/>
    </row>
    <row r="16" spans="1:10" s="52" customFormat="1" ht="18.75">
      <c r="A16" s="371" t="s">
        <v>8</v>
      </c>
      <c r="B16" s="371"/>
      <c r="C16" s="371"/>
      <c r="D16" s="371"/>
      <c r="E16" s="371"/>
      <c r="F16" s="371"/>
      <c r="G16" s="371">
        <f>IF(ISNA(VLOOKUP(D2,'Pay Calculation'!A$9:AJ$233,15,FALSE)),"",VLOOKUP(D2,'Pay Calculation'!A$9:AJ$233,15,FALSE))</f>
        <v>56100</v>
      </c>
      <c r="H16" s="371"/>
      <c r="I16" s="371"/>
    </row>
    <row r="17" spans="1:9" s="52" customFormat="1" ht="21" customHeight="1">
      <c r="A17" s="372" t="s">
        <v>5</v>
      </c>
      <c r="B17" s="372"/>
      <c r="C17" s="372"/>
      <c r="D17" s="372"/>
      <c r="E17" s="372"/>
      <c r="F17" s="372"/>
      <c r="G17" s="371">
        <f>IF(ISNA(VLOOKUP(D2,'Pay Calculation'!A$9:AJ$233,16,FALSE)),"",VLOOKUP(D2,'Pay Calculation'!A$9:AJ$233,16,FALSE))</f>
        <v>56100</v>
      </c>
      <c r="H17" s="371"/>
      <c r="I17" s="371"/>
    </row>
    <row r="18" spans="1:9" s="52" customFormat="1" ht="18.75">
      <c r="A18" s="371" t="s">
        <v>0</v>
      </c>
      <c r="B18" s="371"/>
      <c r="C18" s="371"/>
      <c r="D18" s="371"/>
      <c r="E18" s="371"/>
      <c r="F18" s="371"/>
      <c r="G18" s="371">
        <f>IF(ISNA(VLOOKUP(D2,'Pay Calculation'!A$9:AJ$233,17,FALSE)),"",VLOOKUP(D2,'Pay Calculation'!A$9:AJ$233,17,FALSE))</f>
        <v>2805</v>
      </c>
      <c r="H18" s="371"/>
      <c r="I18" s="371"/>
    </row>
    <row r="19" spans="1:9" s="52" customFormat="1" ht="21" customHeight="1">
      <c r="A19" s="371" t="s">
        <v>1</v>
      </c>
      <c r="B19" s="371"/>
      <c r="C19" s="371"/>
      <c r="D19" s="371"/>
      <c r="E19" s="371"/>
      <c r="F19" s="371"/>
      <c r="G19" s="372">
        <f>IF(ISNA(VLOOKUP(D2,'Pay Calculation'!A$9:AJ$233,18,FALSE)),"",VLOOKUP(D2,'Pay Calculation'!A$9:AJ$233,18,FALSE))</f>
        <v>58905</v>
      </c>
      <c r="H19" s="372"/>
      <c r="I19" s="372"/>
    </row>
    <row r="20" spans="1:9" s="52" customFormat="1" ht="18.75">
      <c r="A20" s="371" t="s">
        <v>2</v>
      </c>
      <c r="B20" s="371"/>
      <c r="C20" s="371"/>
      <c r="D20" s="371"/>
      <c r="E20" s="371"/>
      <c r="F20" s="371"/>
      <c r="G20" s="371">
        <f>IF(ISNA(VLOOKUP(D2,'Pay Calculation'!A$9:AJ$233,19,FALSE)),"",VLOOKUP(D2,'Pay Calculation'!A$9:AJ$233,19,FALSE))</f>
        <v>4488</v>
      </c>
      <c r="H20" s="371"/>
      <c r="I20" s="371"/>
    </row>
    <row r="21" spans="1:9" s="52" customFormat="1" ht="18.75">
      <c r="A21" s="371" t="s">
        <v>91</v>
      </c>
      <c r="B21" s="371"/>
      <c r="C21" s="371"/>
      <c r="D21" s="371"/>
      <c r="E21" s="371"/>
      <c r="F21" s="371"/>
      <c r="G21" s="371">
        <f>IF(ISNA(VLOOKUP(D2,'Pay Calculation'!A$9:AJ$233,20,FALSE)),"",VLOOKUP(D2,'Pay Calculation'!A$9:AJ$233,20,FALSE))</f>
        <v>0</v>
      </c>
      <c r="H21" s="371"/>
      <c r="I21" s="371"/>
    </row>
    <row r="22" spans="1:9" s="52" customFormat="1" ht="18.75">
      <c r="A22" s="371" t="s">
        <v>177</v>
      </c>
      <c r="B22" s="371"/>
      <c r="C22" s="371"/>
      <c r="D22" s="371"/>
      <c r="E22" s="371"/>
      <c r="F22" s="371"/>
      <c r="G22" s="371">
        <f>IF(ISNA(VLOOKUP(D2,'Pay Calculation'!A$9:AJ$233,21,FALSE)),"",VLOOKUP(D2,'Pay Calculation'!A$9:AJ$233,21,FALSE))</f>
        <v>0</v>
      </c>
      <c r="H22" s="371"/>
      <c r="I22" s="371"/>
    </row>
    <row r="23" spans="1:9" s="52" customFormat="1" ht="18.75">
      <c r="A23" s="371" t="s">
        <v>179</v>
      </c>
      <c r="B23" s="371"/>
      <c r="C23" s="371"/>
      <c r="D23" s="371"/>
      <c r="E23" s="371"/>
      <c r="F23" s="371"/>
      <c r="G23" s="371">
        <f>IF(ISNA(VLOOKUP(D2,'Pay Calculation'!A$9:AJ$233,22,FALSE)),"",VLOOKUP(D2,'Pay Calculation'!A$9:AJ$233,22,FALSE))</f>
        <v>0</v>
      </c>
      <c r="H23" s="371"/>
      <c r="I23" s="371"/>
    </row>
    <row r="24" spans="1:9" s="52" customFormat="1" ht="18.75">
      <c r="A24" s="371" t="s">
        <v>180</v>
      </c>
      <c r="B24" s="371"/>
      <c r="C24" s="371"/>
      <c r="D24" s="371"/>
      <c r="E24" s="371"/>
      <c r="F24" s="371"/>
      <c r="G24" s="371">
        <f>IF(ISNA(VLOOKUP(D2,'Pay Calculation'!A$9:AJ$233,23,FALSE)),"",VLOOKUP(D2,'Pay Calculation'!A$9:AJ$233,23,FALSE))</f>
        <v>0</v>
      </c>
      <c r="H24" s="371"/>
      <c r="I24" s="371"/>
    </row>
    <row r="25" spans="1:9" s="52" customFormat="1" ht="23.25" customHeight="1">
      <c r="A25" s="372" t="s">
        <v>3</v>
      </c>
      <c r="B25" s="372"/>
      <c r="C25" s="372"/>
      <c r="D25" s="372"/>
      <c r="E25" s="372"/>
      <c r="F25" s="372"/>
      <c r="G25" s="368">
        <f>IF(ISNA(VLOOKUP(D2,'Pay Calculation'!A$9:AJ$233,24,FALSE)),"",VLOOKUP(D2,'Pay Calculation'!A$9:AJ$233,24,FALSE))</f>
        <v>63393</v>
      </c>
      <c r="H25" s="368"/>
      <c r="I25" s="368"/>
    </row>
    <row r="26" spans="1:9" s="52" customFormat="1" ht="21">
      <c r="A26" s="374" t="s">
        <v>11</v>
      </c>
      <c r="B26" s="374"/>
      <c r="C26" s="374"/>
      <c r="D26" s="374"/>
      <c r="E26" s="374"/>
      <c r="F26" s="374"/>
      <c r="G26" s="374"/>
      <c r="H26" s="374"/>
      <c r="I26" s="374"/>
    </row>
    <row r="27" spans="1:9" s="52" customFormat="1" ht="18.75">
      <c r="A27" s="371" t="s">
        <v>148</v>
      </c>
      <c r="B27" s="371"/>
      <c r="C27" s="371"/>
      <c r="D27" s="371"/>
      <c r="E27" s="371"/>
      <c r="F27" s="371"/>
      <c r="G27" s="377">
        <f>IF(ISNA(VLOOKUP(D2,'Pay Calculation'!A$9:AJ$233,25,FALSE)),"",VLOOKUP(D2,'Pay Calculation'!A$9:AJ$233,25,FALSE))</f>
        <v>0</v>
      </c>
      <c r="H27" s="377"/>
      <c r="I27" s="377"/>
    </row>
    <row r="28" spans="1:9" s="52" customFormat="1" ht="18.75">
      <c r="A28" s="371" t="s">
        <v>22</v>
      </c>
      <c r="B28" s="371"/>
      <c r="C28" s="371"/>
      <c r="D28" s="371"/>
      <c r="E28" s="371"/>
      <c r="F28" s="371"/>
      <c r="G28" s="377">
        <f>IF(ISNA(VLOOKUP(D2,'Pay Calculation'!A$9:AJ$233,26,FALSE)),"",VLOOKUP(D2,'Pay Calculation'!A$9:AJ$233,26,FALSE))</f>
        <v>0</v>
      </c>
      <c r="H28" s="377"/>
      <c r="I28" s="377"/>
    </row>
    <row r="29" spans="1:9" s="52" customFormat="1" ht="18.75">
      <c r="A29" s="371" t="s">
        <v>12</v>
      </c>
      <c r="B29" s="371"/>
      <c r="C29" s="371"/>
      <c r="D29" s="371"/>
      <c r="E29" s="371"/>
      <c r="F29" s="371"/>
      <c r="G29" s="377">
        <f>IF(ISNA(VLOOKUP(D2,'Pay Calculation'!A$9:AJ$233,27,FALSE)),"",VLOOKUP(D2,'Pay Calculation'!A$9:AJ$233,27,FALSE))</f>
        <v>0</v>
      </c>
      <c r="H29" s="377"/>
      <c r="I29" s="377"/>
    </row>
    <row r="30" spans="1:9" s="52" customFormat="1" ht="18.75">
      <c r="A30" s="371" t="s">
        <v>13</v>
      </c>
      <c r="B30" s="371"/>
      <c r="C30" s="371"/>
      <c r="D30" s="371"/>
      <c r="E30" s="371"/>
      <c r="F30" s="371"/>
      <c r="G30" s="377">
        <f>IF(ISNA(VLOOKUP(D2,'Pay Calculation'!A$9:AJ$233,28,FALSE)),"",VLOOKUP(D2,'Pay Calculation'!A$9:AJ$233,28,FALSE))</f>
        <v>0</v>
      </c>
      <c r="H30" s="377"/>
      <c r="I30" s="377"/>
    </row>
    <row r="31" spans="1:9" s="52" customFormat="1" ht="18.75">
      <c r="A31" s="371" t="s">
        <v>14</v>
      </c>
      <c r="B31" s="371"/>
      <c r="C31" s="371"/>
      <c r="D31" s="371"/>
      <c r="E31" s="371"/>
      <c r="F31" s="371"/>
      <c r="G31" s="377">
        <f>IF(ISNA(VLOOKUP(D2,'Pay Calculation'!A$9:AJ$233,29,FALSE)),"",VLOOKUP(D2,'Pay Calculation'!A$9:AJ$233,29,FALSE))</f>
        <v>0</v>
      </c>
      <c r="H31" s="377"/>
      <c r="I31" s="377"/>
    </row>
    <row r="32" spans="1:9" s="52" customFormat="1" ht="18.75">
      <c r="A32" s="371" t="s">
        <v>24</v>
      </c>
      <c r="B32" s="371"/>
      <c r="C32" s="371"/>
      <c r="D32" s="371"/>
      <c r="E32" s="371"/>
      <c r="F32" s="371"/>
      <c r="G32" s="377">
        <f>IF(ISNA(VLOOKUP(D2,'Pay Calculation'!A$9:AJ$233,30,FALSE)),"",VLOOKUP(D2,'Pay Calculation'!A$9:AJ$233,30,FALSE))</f>
        <v>0</v>
      </c>
      <c r="H32" s="377"/>
      <c r="I32" s="377"/>
    </row>
    <row r="33" spans="1:9" s="52" customFormat="1" ht="18.75">
      <c r="A33" s="371" t="s">
        <v>9</v>
      </c>
      <c r="B33" s="371"/>
      <c r="C33" s="371"/>
      <c r="D33" s="371"/>
      <c r="E33" s="371"/>
      <c r="F33" s="371"/>
      <c r="G33" s="377">
        <f>IF(ISNA(VLOOKUP(D2,'Pay Calculation'!A$9:AJ$233,31,FALSE)),"",VLOOKUP(D2,'Pay Calculation'!A$9:AJ$233,31,FALSE))</f>
        <v>0</v>
      </c>
      <c r="H33" s="377"/>
      <c r="I33" s="377"/>
    </row>
    <row r="34" spans="1:9" s="52" customFormat="1" ht="21" customHeight="1">
      <c r="A34" s="371" t="s">
        <v>6</v>
      </c>
      <c r="B34" s="371"/>
      <c r="C34" s="371"/>
      <c r="D34" s="371"/>
      <c r="E34" s="371"/>
      <c r="F34" s="371"/>
      <c r="G34" s="375">
        <f>IF(ISNA(VLOOKUP(D2,'Pay Calculation'!A$9:AJ$233,32,FALSE)),"",VLOOKUP(D2,'Pay Calculation'!A$9:AJ$233,32,FALSE))</f>
        <v>0</v>
      </c>
      <c r="H34" s="375"/>
      <c r="I34" s="375"/>
    </row>
    <row r="35" spans="1:9" s="52" customFormat="1" ht="23.25" customHeight="1">
      <c r="A35" s="368" t="s">
        <v>4</v>
      </c>
      <c r="B35" s="368"/>
      <c r="C35" s="368"/>
      <c r="D35" s="368"/>
      <c r="E35" s="368"/>
      <c r="F35" s="368"/>
      <c r="G35" s="376">
        <f>IF(ISNA(VLOOKUP(D2,'Pay Calculation'!A$9:AJ$233,33,FALSE)),"",VLOOKUP(D2,'Pay Calculation'!A$9:AJ$233,33,FALSE))</f>
        <v>63393</v>
      </c>
      <c r="H35" s="376"/>
      <c r="I35" s="376"/>
    </row>
    <row r="36" spans="1:9" s="52" customFormat="1" ht="15.75"/>
    <row r="37" spans="1:9" s="52" customFormat="1" ht="15.75"/>
    <row r="38" spans="1:9" s="52" customFormat="1" ht="15.75"/>
    <row r="39" spans="1:9" s="52" customFormat="1" ht="15.75"/>
    <row r="40" spans="1:9" s="52" customFormat="1" ht="15.75"/>
    <row r="41" spans="1:9" s="52" customFormat="1" ht="15.75"/>
    <row r="42" spans="1:9" s="52" customFormat="1" ht="15.75"/>
    <row r="43" spans="1:9" s="52" customFormat="1" ht="15.75"/>
  </sheetData>
  <sheetProtection password="C1FB" sheet="1" objects="1" scenarios="1" selectLockedCells="1"/>
  <mergeCells count="63">
    <mergeCell ref="A13:F13"/>
    <mergeCell ref="A14:F14"/>
    <mergeCell ref="A15:F15"/>
    <mergeCell ref="G23:I23"/>
    <mergeCell ref="G24:I24"/>
    <mergeCell ref="A16:F16"/>
    <mergeCell ref="A17:F17"/>
    <mergeCell ref="A19:F19"/>
    <mergeCell ref="A20:F20"/>
    <mergeCell ref="A21:F21"/>
    <mergeCell ref="A22:F22"/>
    <mergeCell ref="A23:F23"/>
    <mergeCell ref="A24:F24"/>
    <mergeCell ref="G22:I22"/>
    <mergeCell ref="G21:I21"/>
    <mergeCell ref="A25:F25"/>
    <mergeCell ref="A30:F30"/>
    <mergeCell ref="A31:F31"/>
    <mergeCell ref="A27:F27"/>
    <mergeCell ref="A28:F28"/>
    <mergeCell ref="A29:F29"/>
    <mergeCell ref="A34:F34"/>
    <mergeCell ref="A35:F35"/>
    <mergeCell ref="A32:F32"/>
    <mergeCell ref="A33:F33"/>
    <mergeCell ref="A26:I26"/>
    <mergeCell ref="G34:I34"/>
    <mergeCell ref="G35:I35"/>
    <mergeCell ref="G27:I27"/>
    <mergeCell ref="G28:I28"/>
    <mergeCell ref="G29:I29"/>
    <mergeCell ref="G30:I30"/>
    <mergeCell ref="G31:I31"/>
    <mergeCell ref="G32:I32"/>
    <mergeCell ref="G33:I33"/>
    <mergeCell ref="G25:I25"/>
    <mergeCell ref="D8:I8"/>
    <mergeCell ref="A9:C9"/>
    <mergeCell ref="D9:I9"/>
    <mergeCell ref="A8:C8"/>
    <mergeCell ref="D10:F10"/>
    <mergeCell ref="D11:F11"/>
    <mergeCell ref="G16:I16"/>
    <mergeCell ref="G17:I17"/>
    <mergeCell ref="G18:I18"/>
    <mergeCell ref="G19:I19"/>
    <mergeCell ref="G20:I20"/>
    <mergeCell ref="G13:I13"/>
    <mergeCell ref="G14:I14"/>
    <mergeCell ref="G15:I15"/>
    <mergeCell ref="A18:F18"/>
    <mergeCell ref="A1:I1"/>
    <mergeCell ref="A3:C3"/>
    <mergeCell ref="A4:C4"/>
    <mergeCell ref="A5:C5"/>
    <mergeCell ref="A7:C7"/>
    <mergeCell ref="D3:I3"/>
    <mergeCell ref="D4:I4"/>
    <mergeCell ref="D5:I5"/>
    <mergeCell ref="D7:I7"/>
    <mergeCell ref="A6:C6"/>
    <mergeCell ref="D6:I6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Pay Calculation</vt:lpstr>
      <vt:lpstr>Statement of Fixation</vt:lpstr>
      <vt:lpstr>Option Form</vt:lpstr>
      <vt:lpstr>Fiting</vt:lpstr>
      <vt:lpstr>Pay Slip with 7th Pay</vt:lpstr>
      <vt:lpstr>Fiting!Print_Area</vt:lpstr>
      <vt:lpstr>'Option Form'!Print_Area</vt:lpstr>
      <vt:lpstr>'Pay Slip with 7th Pay'!Print_Area</vt:lpstr>
      <vt:lpstr>'Statement of Fixation'!Print_Area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heeralaljatchandawal@gmail.com</dc:creator>
  <cp:lastModifiedBy>SHRI BAJARANG BALI</cp:lastModifiedBy>
  <cp:lastPrinted>2017-11-11T09:35:46Z</cp:lastPrinted>
  <dcterms:created xsi:type="dcterms:W3CDTF">2017-10-02T21:50:09Z</dcterms:created>
  <dcterms:modified xsi:type="dcterms:W3CDTF">2011-04-20T18:48:26Z</dcterms:modified>
</cp:coreProperties>
</file>