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60" yWindow="480" windowWidth="15600" windowHeight="9405" tabRatio="605"/>
  </bookViews>
  <sheets>
    <sheet name="Pay Calculation" sheetId="3" r:id="rId1"/>
    <sheet name="Statement of Fixation" sheetId="4" r:id="rId2"/>
    <sheet name="Option Form" sheetId="5" r:id="rId3"/>
    <sheet name="Fiting" sheetId="8" r:id="rId4"/>
    <sheet name="Pay Slip with 7th Pay" sheetId="9" r:id="rId5"/>
  </sheets>
  <definedNames>
    <definedName name="_xlnm.Print_Area" localSheetId="3">Fiting!$A$1:$M$44</definedName>
    <definedName name="_xlnm.Print_Area" localSheetId="2">'Option Form'!$A$1:$I$48</definedName>
    <definedName name="_xlnm.Print_Area" localSheetId="4">'Pay Slip with 7th Pay'!$A$1:$I$37</definedName>
    <definedName name="_xlnm.Print_Area" localSheetId="1">'Statement of Fixation'!$A$1:$H$49</definedName>
  </definedNames>
  <calcPr calcId="124519"/>
</workbook>
</file>

<file path=xl/calcChain.xml><?xml version="1.0" encoding="utf-8"?>
<calcChain xmlns="http://schemas.openxmlformats.org/spreadsheetml/2006/main">
  <c r="BS6" i="3"/>
  <c r="BP5"/>
  <c r="BP4"/>
  <c r="BM5"/>
  <c r="BM4"/>
  <c r="O16"/>
  <c r="O17"/>
  <c r="O18"/>
  <c r="O19"/>
  <c r="O20"/>
  <c r="O21"/>
  <c r="O22"/>
  <c r="O23"/>
  <c r="O24"/>
  <c r="O25"/>
  <c r="O26"/>
  <c r="O27"/>
  <c r="O28"/>
  <c r="O29"/>
  <c r="O30"/>
  <c r="O31"/>
  <c r="O32"/>
  <c r="BH8"/>
  <c r="BV6"/>
  <c r="BS7"/>
  <c r="BK10" s="1"/>
  <c r="O10" s="1"/>
  <c r="BP7"/>
  <c r="BK9" s="1"/>
  <c r="O9" s="1"/>
  <c r="EH5"/>
  <c r="EH6"/>
  <c r="EH7"/>
  <c r="EH8"/>
  <c r="EH9"/>
  <c r="EH10"/>
  <c r="EH11"/>
  <c r="EH12"/>
  <c r="EH13"/>
  <c r="EH14"/>
  <c r="EH15"/>
  <c r="EH16"/>
  <c r="EH17"/>
  <c r="EH18"/>
  <c r="EH19"/>
  <c r="EH20"/>
  <c r="EH21"/>
  <c r="EH22"/>
  <c r="EH23"/>
  <c r="EH24"/>
  <c r="EH25"/>
  <c r="EH26"/>
  <c r="EH27"/>
  <c r="EH28"/>
  <c r="EH29"/>
  <c r="EH30"/>
  <c r="EH31"/>
  <c r="EH32"/>
  <c r="EE5"/>
  <c r="EE6"/>
  <c r="EE7"/>
  <c r="EE8"/>
  <c r="EE9"/>
  <c r="EE10"/>
  <c r="EE11"/>
  <c r="EE12"/>
  <c r="EE13"/>
  <c r="EE14"/>
  <c r="EE15"/>
  <c r="EE16"/>
  <c r="EE17"/>
  <c r="EE18"/>
  <c r="EE19"/>
  <c r="EE20"/>
  <c r="EE21"/>
  <c r="EE22"/>
  <c r="EE23"/>
  <c r="EE24"/>
  <c r="EE25"/>
  <c r="EE26"/>
  <c r="EE27"/>
  <c r="EE28"/>
  <c r="EE29"/>
  <c r="EE30"/>
  <c r="EE31"/>
  <c r="EE32"/>
  <c r="EB5"/>
  <c r="EB6"/>
  <c r="EB7"/>
  <c r="EB8"/>
  <c r="EB9"/>
  <c r="EB10"/>
  <c r="EB11"/>
  <c r="EB12"/>
  <c r="EB13"/>
  <c r="EB14"/>
  <c r="EB15"/>
  <c r="EB16"/>
  <c r="EB17"/>
  <c r="EB18"/>
  <c r="EB19"/>
  <c r="EB20"/>
  <c r="EB21"/>
  <c r="EB22"/>
  <c r="EB23"/>
  <c r="EB24"/>
  <c r="EB25"/>
  <c r="EB26"/>
  <c r="EB27"/>
  <c r="EB28"/>
  <c r="EB29"/>
  <c r="EB30"/>
  <c r="EB31"/>
  <c r="EB32"/>
  <c r="DY5"/>
  <c r="DY6"/>
  <c r="DY7"/>
  <c r="DY8"/>
  <c r="DY9"/>
  <c r="DY10"/>
  <c r="DY11"/>
  <c r="DY12"/>
  <c r="DY13"/>
  <c r="DY14"/>
  <c r="DY15"/>
  <c r="DY16"/>
  <c r="DY17"/>
  <c r="DY18"/>
  <c r="DY19"/>
  <c r="DY20"/>
  <c r="DY21"/>
  <c r="DY22"/>
  <c r="DY23"/>
  <c r="DY24"/>
  <c r="DY25"/>
  <c r="DY26"/>
  <c r="DY27"/>
  <c r="DY28"/>
  <c r="DY29"/>
  <c r="DY30"/>
  <c r="DY31"/>
  <c r="DY32"/>
  <c r="DV5"/>
  <c r="DV6"/>
  <c r="DV7"/>
  <c r="DV8"/>
  <c r="DV9"/>
  <c r="DV10"/>
  <c r="DV11"/>
  <c r="DV12"/>
  <c r="DV13"/>
  <c r="DV14"/>
  <c r="DV15"/>
  <c r="DV16"/>
  <c r="DV17"/>
  <c r="DV18"/>
  <c r="DV19"/>
  <c r="DV20"/>
  <c r="DV21"/>
  <c r="DV22"/>
  <c r="DV23"/>
  <c r="DV24"/>
  <c r="DV25"/>
  <c r="DV26"/>
  <c r="DV27"/>
  <c r="DV28"/>
  <c r="DV29"/>
  <c r="DV30"/>
  <c r="DV31"/>
  <c r="DV32"/>
  <c r="DS5"/>
  <c r="DS6"/>
  <c r="DS7"/>
  <c r="DS8"/>
  <c r="DS9"/>
  <c r="DS10"/>
  <c r="DS11"/>
  <c r="DS12"/>
  <c r="DS13"/>
  <c r="DS14"/>
  <c r="DS15"/>
  <c r="DS16"/>
  <c r="DS17"/>
  <c r="DS18"/>
  <c r="DS19"/>
  <c r="DS20"/>
  <c r="DS21"/>
  <c r="DS22"/>
  <c r="DS23"/>
  <c r="DS24"/>
  <c r="DS25"/>
  <c r="DS26"/>
  <c r="DS27"/>
  <c r="DS28"/>
  <c r="DS29"/>
  <c r="DS30"/>
  <c r="DS31"/>
  <c r="DS32"/>
  <c r="DP5"/>
  <c r="DP6"/>
  <c r="DP7"/>
  <c r="DP8"/>
  <c r="DP9"/>
  <c r="DP10"/>
  <c r="DP11"/>
  <c r="DP12"/>
  <c r="DP13"/>
  <c r="DP14"/>
  <c r="DP15"/>
  <c r="DP16"/>
  <c r="DP17"/>
  <c r="DP18"/>
  <c r="DP19"/>
  <c r="DP20"/>
  <c r="DP21"/>
  <c r="DP22"/>
  <c r="DP23"/>
  <c r="DP24"/>
  <c r="DP25"/>
  <c r="DP26"/>
  <c r="DP27"/>
  <c r="DP28"/>
  <c r="DP29"/>
  <c r="DP30"/>
  <c r="DP31"/>
  <c r="DP32"/>
  <c r="DM5"/>
  <c r="DM6"/>
  <c r="DM7"/>
  <c r="DM8"/>
  <c r="DM9"/>
  <c r="DM10"/>
  <c r="DM11"/>
  <c r="DM12"/>
  <c r="DM13"/>
  <c r="DM14"/>
  <c r="DM15"/>
  <c r="DM16"/>
  <c r="DM17"/>
  <c r="DM18"/>
  <c r="DM19"/>
  <c r="DM20"/>
  <c r="DM21"/>
  <c r="DM22"/>
  <c r="DM23"/>
  <c r="DM24"/>
  <c r="DM25"/>
  <c r="DM26"/>
  <c r="DM27"/>
  <c r="DM28"/>
  <c r="DM29"/>
  <c r="DM30"/>
  <c r="DM31"/>
  <c r="DM32"/>
  <c r="DJ5"/>
  <c r="DJ6"/>
  <c r="DJ7"/>
  <c r="DJ8"/>
  <c r="DJ9"/>
  <c r="DJ10"/>
  <c r="DJ11"/>
  <c r="DJ12"/>
  <c r="DJ13"/>
  <c r="DJ14"/>
  <c r="DJ15"/>
  <c r="DJ16"/>
  <c r="DJ17"/>
  <c r="DJ18"/>
  <c r="DJ19"/>
  <c r="DJ20"/>
  <c r="DJ21"/>
  <c r="DJ22"/>
  <c r="DJ23"/>
  <c r="DJ24"/>
  <c r="DJ25"/>
  <c r="DJ26"/>
  <c r="DJ27"/>
  <c r="DJ28"/>
  <c r="DJ29"/>
  <c r="DJ30"/>
  <c r="DJ31"/>
  <c r="DJ32"/>
  <c r="DG5"/>
  <c r="DG6"/>
  <c r="DG7"/>
  <c r="DG8"/>
  <c r="DG9"/>
  <c r="DG10"/>
  <c r="DG11"/>
  <c r="DG12"/>
  <c r="DG13"/>
  <c r="DG14"/>
  <c r="DG15"/>
  <c r="DG16"/>
  <c r="DG17"/>
  <c r="DG18"/>
  <c r="DG19"/>
  <c r="DG20"/>
  <c r="DG21"/>
  <c r="DG22"/>
  <c r="DG23"/>
  <c r="DG24"/>
  <c r="DG25"/>
  <c r="DG26"/>
  <c r="DG27"/>
  <c r="DG28"/>
  <c r="DG29"/>
  <c r="DG30"/>
  <c r="DG31"/>
  <c r="DG32"/>
  <c r="DD5"/>
  <c r="DD6"/>
  <c r="DD7"/>
  <c r="DD8"/>
  <c r="DD9"/>
  <c r="DD10"/>
  <c r="DD11"/>
  <c r="DD12"/>
  <c r="DD13"/>
  <c r="DD14"/>
  <c r="DD15"/>
  <c r="DD16"/>
  <c r="DD17"/>
  <c r="DD18"/>
  <c r="DD19"/>
  <c r="DD20"/>
  <c r="DD21"/>
  <c r="DD22"/>
  <c r="DD23"/>
  <c r="DD24"/>
  <c r="DD25"/>
  <c r="DD26"/>
  <c r="DD27"/>
  <c r="DD28"/>
  <c r="DD29"/>
  <c r="DD30"/>
  <c r="DD31"/>
  <c r="DD32"/>
  <c r="DA5"/>
  <c r="DA6"/>
  <c r="CY6" s="1"/>
  <c r="DA7"/>
  <c r="DA8"/>
  <c r="CY8" s="1"/>
  <c r="EY6" s="1"/>
  <c r="DA9"/>
  <c r="DA10"/>
  <c r="CY10" s="1"/>
  <c r="DA11"/>
  <c r="DA12"/>
  <c r="CY12" s="1"/>
  <c r="DA13"/>
  <c r="DA14"/>
  <c r="CY14" s="1"/>
  <c r="DA15"/>
  <c r="DA16"/>
  <c r="CY16" s="1"/>
  <c r="DA17"/>
  <c r="DA18"/>
  <c r="CY18" s="1"/>
  <c r="DA19"/>
  <c r="DA20"/>
  <c r="CY20" s="1"/>
  <c r="DA21"/>
  <c r="DA22"/>
  <c r="CY22" s="1"/>
  <c r="DA23"/>
  <c r="DA24"/>
  <c r="CY24" s="1"/>
  <c r="DA25"/>
  <c r="DA26"/>
  <c r="CY26" s="1"/>
  <c r="DA27"/>
  <c r="DA28"/>
  <c r="CY28" s="1"/>
  <c r="DA29"/>
  <c r="DA30"/>
  <c r="CY30" s="1"/>
  <c r="DA31"/>
  <c r="DA32"/>
  <c r="CY32" s="1"/>
  <c r="CX5"/>
  <c r="CX6"/>
  <c r="CX7"/>
  <c r="CX8"/>
  <c r="CX9"/>
  <c r="CX10"/>
  <c r="CX11"/>
  <c r="CX12"/>
  <c r="CX13"/>
  <c r="CX14"/>
  <c r="CX15"/>
  <c r="CX16"/>
  <c r="CX17"/>
  <c r="CX18"/>
  <c r="CX19"/>
  <c r="CX20"/>
  <c r="CX21"/>
  <c r="CX22"/>
  <c r="CX23"/>
  <c r="CX24"/>
  <c r="CX25"/>
  <c r="CX26"/>
  <c r="CX27"/>
  <c r="CX28"/>
  <c r="CX29"/>
  <c r="CX30"/>
  <c r="CX31"/>
  <c r="CX32"/>
  <c r="CU5"/>
  <c r="CU6"/>
  <c r="CU7"/>
  <c r="CU8"/>
  <c r="CU9"/>
  <c r="CU10"/>
  <c r="CU11"/>
  <c r="CU12"/>
  <c r="CU13"/>
  <c r="CU14"/>
  <c r="CU15"/>
  <c r="CU16"/>
  <c r="CU17"/>
  <c r="CU18"/>
  <c r="CU19"/>
  <c r="CU20"/>
  <c r="CU21"/>
  <c r="CU22"/>
  <c r="CU23"/>
  <c r="CU24"/>
  <c r="CU25"/>
  <c r="CU26"/>
  <c r="CU27"/>
  <c r="CU28"/>
  <c r="CU29"/>
  <c r="CS29" s="1"/>
  <c r="CU30"/>
  <c r="CU31"/>
  <c r="CS31" s="1"/>
  <c r="CU32"/>
  <c r="CR5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R23"/>
  <c r="CR24"/>
  <c r="CR25"/>
  <c r="CR26"/>
  <c r="CR27"/>
  <c r="CR28"/>
  <c r="CR29"/>
  <c r="CR30"/>
  <c r="CR31"/>
  <c r="CR32"/>
  <c r="CO5"/>
  <c r="CO6"/>
  <c r="CM6" s="1"/>
  <c r="CO7"/>
  <c r="CO8"/>
  <c r="CM8" s="1"/>
  <c r="EM6" s="1"/>
  <c r="CO9"/>
  <c r="CO10"/>
  <c r="CM10" s="1"/>
  <c r="CO11"/>
  <c r="CO12"/>
  <c r="CM12" s="1"/>
  <c r="CO13"/>
  <c r="CO14"/>
  <c r="CM14" s="1"/>
  <c r="CO15"/>
  <c r="CO16"/>
  <c r="CM16" s="1"/>
  <c r="CO17"/>
  <c r="CO18"/>
  <c r="CM18" s="1"/>
  <c r="CO19"/>
  <c r="CO20"/>
  <c r="CM20" s="1"/>
  <c r="CO21"/>
  <c r="CO22"/>
  <c r="CM22" s="1"/>
  <c r="CO23"/>
  <c r="CO24"/>
  <c r="CM24" s="1"/>
  <c r="CO25"/>
  <c r="CO26"/>
  <c r="CM26" s="1"/>
  <c r="CO27"/>
  <c r="CO28"/>
  <c r="CM28" s="1"/>
  <c r="CO29"/>
  <c r="CO30"/>
  <c r="CM30" s="1"/>
  <c r="CO31"/>
  <c r="CO32"/>
  <c r="CM32" s="1"/>
  <c r="CL5"/>
  <c r="CL6"/>
  <c r="CL7"/>
  <c r="CL8"/>
  <c r="CL9"/>
  <c r="CL10"/>
  <c r="CL11"/>
  <c r="CL12"/>
  <c r="CL13"/>
  <c r="CL14"/>
  <c r="CL15"/>
  <c r="CL16"/>
  <c r="CL17"/>
  <c r="CL18"/>
  <c r="CL19"/>
  <c r="CL20"/>
  <c r="CL21"/>
  <c r="CL22"/>
  <c r="CL23"/>
  <c r="CL24"/>
  <c r="CL25"/>
  <c r="CL26"/>
  <c r="CL27"/>
  <c r="CL28"/>
  <c r="CL29"/>
  <c r="CL30"/>
  <c r="CL31"/>
  <c r="CL32"/>
  <c r="EH4"/>
  <c r="EE4"/>
  <c r="EB4"/>
  <c r="DY4"/>
  <c r="DV4"/>
  <c r="DS4"/>
  <c r="DP4"/>
  <c r="DM4"/>
  <c r="DJ4"/>
  <c r="DG4"/>
  <c r="DD4"/>
  <c r="DA4"/>
  <c r="CX4"/>
  <c r="CU4"/>
  <c r="CR4"/>
  <c r="CO4"/>
  <c r="CL4"/>
  <c r="CI4"/>
  <c r="EG3"/>
  <c r="ED3"/>
  <c r="EA3"/>
  <c r="DX3"/>
  <c r="DU3"/>
  <c r="DR3"/>
  <c r="DO3"/>
  <c r="DL3"/>
  <c r="DI3"/>
  <c r="DF3"/>
  <c r="DC3"/>
  <c r="CZ3"/>
  <c r="CW3"/>
  <c r="CT3"/>
  <c r="CQ3"/>
  <c r="CN3"/>
  <c r="CK3"/>
  <c r="EF3"/>
  <c r="EC3"/>
  <c r="DZ3"/>
  <c r="DW3"/>
  <c r="DT3"/>
  <c r="DQ3"/>
  <c r="DN3"/>
  <c r="DK3"/>
  <c r="DH3"/>
  <c r="DE3"/>
  <c r="DB3"/>
  <c r="CY3"/>
  <c r="CV3"/>
  <c r="CS3"/>
  <c r="CP3"/>
  <c r="CM3"/>
  <c r="CJ3"/>
  <c r="CG3"/>
  <c r="FX32" s="1"/>
  <c r="FV32" s="1"/>
  <c r="FX25"/>
  <c r="FV25" s="1"/>
  <c r="FX21"/>
  <c r="FV21" s="1"/>
  <c r="FX18"/>
  <c r="FV18" s="1"/>
  <c r="FX16"/>
  <c r="FV16" s="1"/>
  <c r="FX14"/>
  <c r="FV14" s="1"/>
  <c r="FX12"/>
  <c r="FV12" s="1"/>
  <c r="FX10"/>
  <c r="FV10" s="1"/>
  <c r="FX8"/>
  <c r="FV8" s="1"/>
  <c r="FW7"/>
  <c r="FX6"/>
  <c r="FV6" s="1"/>
  <c r="FX5"/>
  <c r="FW5"/>
  <c r="FV5"/>
  <c r="FX4"/>
  <c r="FW4"/>
  <c r="FV4"/>
  <c r="FV3"/>
  <c r="FU32"/>
  <c r="FS32" s="1"/>
  <c r="FU31"/>
  <c r="FS31" s="1"/>
  <c r="FU30"/>
  <c r="FS30" s="1"/>
  <c r="FU29"/>
  <c r="FS29" s="1"/>
  <c r="FU28"/>
  <c r="FS28" s="1"/>
  <c r="FU27"/>
  <c r="FS27" s="1"/>
  <c r="FU26"/>
  <c r="FS26" s="1"/>
  <c r="FU25"/>
  <c r="FS25" s="1"/>
  <c r="FU24"/>
  <c r="FS24" s="1"/>
  <c r="FU23"/>
  <c r="FS23" s="1"/>
  <c r="FU22"/>
  <c r="FS22" s="1"/>
  <c r="FU21"/>
  <c r="FS21" s="1"/>
  <c r="FU20"/>
  <c r="FS20" s="1"/>
  <c r="FU19"/>
  <c r="FS19" s="1"/>
  <c r="FU18"/>
  <c r="FS18" s="1"/>
  <c r="FU17"/>
  <c r="FS17" s="1"/>
  <c r="FU16"/>
  <c r="FS16" s="1"/>
  <c r="FU15"/>
  <c r="FS15" s="1"/>
  <c r="FU14"/>
  <c r="FS14" s="1"/>
  <c r="FU13"/>
  <c r="FS13" s="1"/>
  <c r="FU12"/>
  <c r="FS12" s="1"/>
  <c r="FU11"/>
  <c r="FS11" s="1"/>
  <c r="FU10"/>
  <c r="FS10" s="1"/>
  <c r="FU9"/>
  <c r="FS9" s="1"/>
  <c r="FU8"/>
  <c r="FS8" s="1"/>
  <c r="FU7"/>
  <c r="FT7"/>
  <c r="FS7"/>
  <c r="FU6"/>
  <c r="FS6" s="1"/>
  <c r="FU5"/>
  <c r="FT5"/>
  <c r="FS5"/>
  <c r="FU4"/>
  <c r="FT4"/>
  <c r="FS4"/>
  <c r="FS3"/>
  <c r="FR32"/>
  <c r="FP32" s="1"/>
  <c r="FR31"/>
  <c r="FP31" s="1"/>
  <c r="FR30"/>
  <c r="FP30" s="1"/>
  <c r="FR29"/>
  <c r="FP29" s="1"/>
  <c r="FR28"/>
  <c r="FP28" s="1"/>
  <c r="FR27"/>
  <c r="FP27" s="1"/>
  <c r="FR26"/>
  <c r="FP26" s="1"/>
  <c r="FR25"/>
  <c r="FP25" s="1"/>
  <c r="FR24"/>
  <c r="FP24" s="1"/>
  <c r="FR23"/>
  <c r="FP23" s="1"/>
  <c r="FR22"/>
  <c r="FP22" s="1"/>
  <c r="FR21"/>
  <c r="FP21" s="1"/>
  <c r="FR20"/>
  <c r="FP20" s="1"/>
  <c r="FR19"/>
  <c r="FP19" s="1"/>
  <c r="FR18"/>
  <c r="FP18" s="1"/>
  <c r="FR17"/>
  <c r="FP17" s="1"/>
  <c r="FR16"/>
  <c r="FP16" s="1"/>
  <c r="FR15"/>
  <c r="FP15" s="1"/>
  <c r="FR14"/>
  <c r="FP14" s="1"/>
  <c r="FR13"/>
  <c r="FP13" s="1"/>
  <c r="FR12"/>
  <c r="FP12" s="1"/>
  <c r="FR11"/>
  <c r="FP11" s="1"/>
  <c r="FR10"/>
  <c r="FP10" s="1"/>
  <c r="FR9"/>
  <c r="FP9" s="1"/>
  <c r="FR8"/>
  <c r="FP8" s="1"/>
  <c r="FR7"/>
  <c r="FQ7"/>
  <c r="FP7"/>
  <c r="FR6"/>
  <c r="FP6"/>
  <c r="FR5"/>
  <c r="FQ5"/>
  <c r="FP5"/>
  <c r="FR4"/>
  <c r="FQ4"/>
  <c r="FP4"/>
  <c r="FP3"/>
  <c r="FO32"/>
  <c r="FM32" s="1"/>
  <c r="FO31"/>
  <c r="FM31" s="1"/>
  <c r="FO30"/>
  <c r="FM30" s="1"/>
  <c r="FO29"/>
  <c r="FM29" s="1"/>
  <c r="FO28"/>
  <c r="FM28" s="1"/>
  <c r="FO27"/>
  <c r="FM27" s="1"/>
  <c r="FO26"/>
  <c r="FM26" s="1"/>
  <c r="FO25"/>
  <c r="FM25" s="1"/>
  <c r="FO24"/>
  <c r="FM24" s="1"/>
  <c r="FO23"/>
  <c r="FM23" s="1"/>
  <c r="FO22"/>
  <c r="FM22" s="1"/>
  <c r="FO21"/>
  <c r="FM21" s="1"/>
  <c r="FO20"/>
  <c r="FM20" s="1"/>
  <c r="FO19"/>
  <c r="FM19" s="1"/>
  <c r="FO18"/>
  <c r="FM18" s="1"/>
  <c r="FO17"/>
  <c r="FM17" s="1"/>
  <c r="FO16"/>
  <c r="FM16" s="1"/>
  <c r="FO15"/>
  <c r="FM15" s="1"/>
  <c r="FO14"/>
  <c r="FM14" s="1"/>
  <c r="FO13"/>
  <c r="FM13" s="1"/>
  <c r="FO12"/>
  <c r="FM12" s="1"/>
  <c r="FO11"/>
  <c r="FM11" s="1"/>
  <c r="FO10"/>
  <c r="FM10" s="1"/>
  <c r="FO9"/>
  <c r="FM9" s="1"/>
  <c r="FO8"/>
  <c r="FM8" s="1"/>
  <c r="FO7"/>
  <c r="FN7"/>
  <c r="FM7"/>
  <c r="FO6"/>
  <c r="FM6" s="1"/>
  <c r="FO5"/>
  <c r="FN5"/>
  <c r="FM5"/>
  <c r="FO4"/>
  <c r="FN4"/>
  <c r="FM4"/>
  <c r="FM3"/>
  <c r="FL32"/>
  <c r="FJ32" s="1"/>
  <c r="FL31"/>
  <c r="FJ31" s="1"/>
  <c r="FL30"/>
  <c r="FJ30" s="1"/>
  <c r="FL29"/>
  <c r="FJ29" s="1"/>
  <c r="FL28"/>
  <c r="FJ28" s="1"/>
  <c r="FL27"/>
  <c r="FJ27" s="1"/>
  <c r="FL26"/>
  <c r="FJ26" s="1"/>
  <c r="FL25"/>
  <c r="FJ25" s="1"/>
  <c r="FL24"/>
  <c r="FJ24" s="1"/>
  <c r="FL23"/>
  <c r="FJ23" s="1"/>
  <c r="FL22"/>
  <c r="FJ22" s="1"/>
  <c r="FL21"/>
  <c r="FJ21" s="1"/>
  <c r="FL20"/>
  <c r="FJ20" s="1"/>
  <c r="FL19"/>
  <c r="FJ19" s="1"/>
  <c r="FL18"/>
  <c r="FJ18" s="1"/>
  <c r="FL17"/>
  <c r="FJ17" s="1"/>
  <c r="FL16"/>
  <c r="FJ16" s="1"/>
  <c r="FL15"/>
  <c r="FJ15" s="1"/>
  <c r="FL14"/>
  <c r="FJ14" s="1"/>
  <c r="FL13"/>
  <c r="FJ13" s="1"/>
  <c r="FL12"/>
  <c r="FJ12" s="1"/>
  <c r="FL11"/>
  <c r="FJ11" s="1"/>
  <c r="FL10"/>
  <c r="FJ10" s="1"/>
  <c r="FL9"/>
  <c r="FJ9" s="1"/>
  <c r="FL8"/>
  <c r="FJ8" s="1"/>
  <c r="FL7"/>
  <c r="FK7"/>
  <c r="FJ7"/>
  <c r="FL6"/>
  <c r="FJ6" s="1"/>
  <c r="FL5"/>
  <c r="FK5"/>
  <c r="FJ5"/>
  <c r="FL4"/>
  <c r="FK4"/>
  <c r="FJ4"/>
  <c r="FJ3"/>
  <c r="FI32"/>
  <c r="FG32" s="1"/>
  <c r="FI31"/>
  <c r="FG31" s="1"/>
  <c r="FI30"/>
  <c r="FG30" s="1"/>
  <c r="FI29"/>
  <c r="FG29" s="1"/>
  <c r="FI28"/>
  <c r="FG28" s="1"/>
  <c r="FI27"/>
  <c r="FG27" s="1"/>
  <c r="FI26"/>
  <c r="FG26" s="1"/>
  <c r="FI25"/>
  <c r="FG25" s="1"/>
  <c r="FI24"/>
  <c r="FG24" s="1"/>
  <c r="FI23"/>
  <c r="FG23" s="1"/>
  <c r="FI22"/>
  <c r="FG22" s="1"/>
  <c r="FI21"/>
  <c r="FG21" s="1"/>
  <c r="FI20"/>
  <c r="FG20" s="1"/>
  <c r="FI19"/>
  <c r="FG19" s="1"/>
  <c r="FI18"/>
  <c r="FG18" s="1"/>
  <c r="FI17"/>
  <c r="FG17" s="1"/>
  <c r="FI16"/>
  <c r="FG16" s="1"/>
  <c r="FI15"/>
  <c r="FG15" s="1"/>
  <c r="FI14"/>
  <c r="FG14" s="1"/>
  <c r="FI13"/>
  <c r="FG13" s="1"/>
  <c r="FI12"/>
  <c r="FG12" s="1"/>
  <c r="FI11"/>
  <c r="FG11" s="1"/>
  <c r="FI10"/>
  <c r="FG10" s="1"/>
  <c r="FI9"/>
  <c r="FG9" s="1"/>
  <c r="FI8"/>
  <c r="FG8" s="1"/>
  <c r="FI7"/>
  <c r="FH7"/>
  <c r="FG7"/>
  <c r="FI6"/>
  <c r="FG6" s="1"/>
  <c r="FI5"/>
  <c r="FH5"/>
  <c r="FG5"/>
  <c r="FI4"/>
  <c r="FH4"/>
  <c r="FG4"/>
  <c r="FG3"/>
  <c r="FF32"/>
  <c r="FD32" s="1"/>
  <c r="FF31"/>
  <c r="FD31" s="1"/>
  <c r="FF30"/>
  <c r="FD30" s="1"/>
  <c r="FF29"/>
  <c r="FD29" s="1"/>
  <c r="FF28"/>
  <c r="FD28" s="1"/>
  <c r="FF27"/>
  <c r="FD27" s="1"/>
  <c r="FF26"/>
  <c r="FD26" s="1"/>
  <c r="FF25"/>
  <c r="FD25" s="1"/>
  <c r="FF24"/>
  <c r="FD24" s="1"/>
  <c r="FF23"/>
  <c r="FD23" s="1"/>
  <c r="FF22"/>
  <c r="FD22" s="1"/>
  <c r="FF21"/>
  <c r="FD21" s="1"/>
  <c r="FF20"/>
  <c r="FD20" s="1"/>
  <c r="FF19"/>
  <c r="FD19" s="1"/>
  <c r="FF18"/>
  <c r="FD18" s="1"/>
  <c r="FF17"/>
  <c r="FD17" s="1"/>
  <c r="FF16"/>
  <c r="FD16" s="1"/>
  <c r="FF15"/>
  <c r="FD15" s="1"/>
  <c r="FF14"/>
  <c r="FD14" s="1"/>
  <c r="FF13"/>
  <c r="FD13" s="1"/>
  <c r="FF12"/>
  <c r="FD12" s="1"/>
  <c r="FF11"/>
  <c r="FD11" s="1"/>
  <c r="FF10"/>
  <c r="FD10" s="1"/>
  <c r="FF9"/>
  <c r="FD9" s="1"/>
  <c r="FF8"/>
  <c r="FD8" s="1"/>
  <c r="FF7"/>
  <c r="FE7"/>
  <c r="FD7"/>
  <c r="FF6"/>
  <c r="FD6"/>
  <c r="FF5"/>
  <c r="FE5"/>
  <c r="FD5"/>
  <c r="FF4"/>
  <c r="FE4"/>
  <c r="FD4"/>
  <c r="FD3"/>
  <c r="FC32"/>
  <c r="FA32" s="1"/>
  <c r="FC31"/>
  <c r="FA31" s="1"/>
  <c r="FC30"/>
  <c r="FA30" s="1"/>
  <c r="FC29"/>
  <c r="FA29" s="1"/>
  <c r="FC28"/>
  <c r="FA28" s="1"/>
  <c r="FC27"/>
  <c r="FA27" s="1"/>
  <c r="FC26"/>
  <c r="FA26" s="1"/>
  <c r="FC25"/>
  <c r="FA25" s="1"/>
  <c r="FC24"/>
  <c r="FA24" s="1"/>
  <c r="FC23"/>
  <c r="FA23" s="1"/>
  <c r="FC22"/>
  <c r="FA22" s="1"/>
  <c r="FC21"/>
  <c r="FA21" s="1"/>
  <c r="FC20"/>
  <c r="FA20" s="1"/>
  <c r="FC19"/>
  <c r="FA19" s="1"/>
  <c r="FC18"/>
  <c r="FA18" s="1"/>
  <c r="FC17"/>
  <c r="FA17" s="1"/>
  <c r="FC16"/>
  <c r="FA16" s="1"/>
  <c r="FC15"/>
  <c r="FA15" s="1"/>
  <c r="FC14"/>
  <c r="FA14" s="1"/>
  <c r="FC13"/>
  <c r="FA13" s="1"/>
  <c r="FC12"/>
  <c r="FA12" s="1"/>
  <c r="FC11"/>
  <c r="FA11" s="1"/>
  <c r="FC10"/>
  <c r="FA10" s="1"/>
  <c r="FC9"/>
  <c r="FA9" s="1"/>
  <c r="FC8"/>
  <c r="FA8" s="1"/>
  <c r="FC7"/>
  <c r="FB7"/>
  <c r="FA7"/>
  <c r="FC6"/>
  <c r="FA6" s="1"/>
  <c r="FC5"/>
  <c r="FB5"/>
  <c r="FA5"/>
  <c r="FC4"/>
  <c r="FB4"/>
  <c r="FA4"/>
  <c r="FA3"/>
  <c r="EZ32"/>
  <c r="EX32" s="1"/>
  <c r="EZ31"/>
  <c r="EX31" s="1"/>
  <c r="EZ30"/>
  <c r="EX30" s="1"/>
  <c r="EZ29"/>
  <c r="EX29" s="1"/>
  <c r="EZ28"/>
  <c r="EX28" s="1"/>
  <c r="EZ27"/>
  <c r="EX27" s="1"/>
  <c r="EZ26"/>
  <c r="EX26" s="1"/>
  <c r="EZ25"/>
  <c r="EX25" s="1"/>
  <c r="EZ24"/>
  <c r="EX24" s="1"/>
  <c r="EZ23"/>
  <c r="EX23" s="1"/>
  <c r="EZ22"/>
  <c r="EX22" s="1"/>
  <c r="EZ21"/>
  <c r="EX21" s="1"/>
  <c r="EZ20"/>
  <c r="EX20" s="1"/>
  <c r="EZ19"/>
  <c r="EX19" s="1"/>
  <c r="EZ18"/>
  <c r="EX18" s="1"/>
  <c r="EZ17"/>
  <c r="EX17" s="1"/>
  <c r="EZ16"/>
  <c r="EX16" s="1"/>
  <c r="EZ15"/>
  <c r="EX15" s="1"/>
  <c r="EZ14"/>
  <c r="EX14" s="1"/>
  <c r="EZ13"/>
  <c r="EX13" s="1"/>
  <c r="EZ12"/>
  <c r="EX12" s="1"/>
  <c r="EZ11"/>
  <c r="EX11" s="1"/>
  <c r="EZ10"/>
  <c r="EX10" s="1"/>
  <c r="EZ9"/>
  <c r="EX9" s="1"/>
  <c r="EZ8"/>
  <c r="EX8" s="1"/>
  <c r="EZ7"/>
  <c r="EY7"/>
  <c r="EX7"/>
  <c r="EZ6"/>
  <c r="EX6" s="1"/>
  <c r="EZ5"/>
  <c r="EY5"/>
  <c r="EX5"/>
  <c r="EZ4"/>
  <c r="EY4"/>
  <c r="EX4"/>
  <c r="EX3"/>
  <c r="EW32"/>
  <c r="EU32" s="1"/>
  <c r="EW31"/>
  <c r="EU31" s="1"/>
  <c r="EW30"/>
  <c r="EU30" s="1"/>
  <c r="EW29"/>
  <c r="EU29" s="1"/>
  <c r="EW28"/>
  <c r="EU28" s="1"/>
  <c r="EW27"/>
  <c r="EU27" s="1"/>
  <c r="EW26"/>
  <c r="EU26" s="1"/>
  <c r="EW25"/>
  <c r="EU25" s="1"/>
  <c r="EW24"/>
  <c r="EU24" s="1"/>
  <c r="EW23"/>
  <c r="EU23" s="1"/>
  <c r="EW22"/>
  <c r="EU22" s="1"/>
  <c r="EW21"/>
  <c r="EU21" s="1"/>
  <c r="EW20"/>
  <c r="EU20" s="1"/>
  <c r="EW19"/>
  <c r="EU19" s="1"/>
  <c r="EW18"/>
  <c r="EU18" s="1"/>
  <c r="EW17"/>
  <c r="EU17" s="1"/>
  <c r="EW16"/>
  <c r="EU16" s="1"/>
  <c r="EW15"/>
  <c r="EU15" s="1"/>
  <c r="EW14"/>
  <c r="EU14" s="1"/>
  <c r="EW13"/>
  <c r="EU13" s="1"/>
  <c r="EW12"/>
  <c r="EU12" s="1"/>
  <c r="EW11"/>
  <c r="EU11" s="1"/>
  <c r="EW10"/>
  <c r="EU10" s="1"/>
  <c r="EW9"/>
  <c r="EU9" s="1"/>
  <c r="EW8"/>
  <c r="EU8" s="1"/>
  <c r="EW7"/>
  <c r="EV7"/>
  <c r="EU7"/>
  <c r="EW6"/>
  <c r="EU6" s="1"/>
  <c r="EW5"/>
  <c r="EV5"/>
  <c r="EU5"/>
  <c r="EW4"/>
  <c r="EV4"/>
  <c r="EU4"/>
  <c r="EU3"/>
  <c r="ET32"/>
  <c r="ER32" s="1"/>
  <c r="ET31"/>
  <c r="ER31" s="1"/>
  <c r="ET30"/>
  <c r="ER30" s="1"/>
  <c r="ET29"/>
  <c r="ER29" s="1"/>
  <c r="ET28"/>
  <c r="ER28" s="1"/>
  <c r="ET27"/>
  <c r="ER27" s="1"/>
  <c r="ET26"/>
  <c r="ER26" s="1"/>
  <c r="ET25"/>
  <c r="ER25" s="1"/>
  <c r="ET24"/>
  <c r="ER24" s="1"/>
  <c r="ET23"/>
  <c r="ER23" s="1"/>
  <c r="ET22"/>
  <c r="ER22" s="1"/>
  <c r="ET21"/>
  <c r="ER21" s="1"/>
  <c r="ET20"/>
  <c r="ER20" s="1"/>
  <c r="ET19"/>
  <c r="ER19" s="1"/>
  <c r="ET18"/>
  <c r="ER18" s="1"/>
  <c r="ET17"/>
  <c r="ER17" s="1"/>
  <c r="ET16"/>
  <c r="ER16" s="1"/>
  <c r="ET15"/>
  <c r="ER15" s="1"/>
  <c r="ET14"/>
  <c r="ER14" s="1"/>
  <c r="ET13"/>
  <c r="ER13" s="1"/>
  <c r="ET12"/>
  <c r="ER12" s="1"/>
  <c r="ET11"/>
  <c r="ER11" s="1"/>
  <c r="ET10"/>
  <c r="ER10" s="1"/>
  <c r="ET9"/>
  <c r="ER9" s="1"/>
  <c r="ET8"/>
  <c r="ER8" s="1"/>
  <c r="ET7"/>
  <c r="ES7"/>
  <c r="ER7"/>
  <c r="ET6"/>
  <c r="ER6"/>
  <c r="ET5"/>
  <c r="ES5"/>
  <c r="ER5"/>
  <c r="ET4"/>
  <c r="ES4"/>
  <c r="ER4"/>
  <c r="ER3"/>
  <c r="EQ32"/>
  <c r="EO32" s="1"/>
  <c r="EQ31"/>
  <c r="EO31" s="1"/>
  <c r="EQ30"/>
  <c r="EO30" s="1"/>
  <c r="EQ29"/>
  <c r="EO29" s="1"/>
  <c r="EQ28"/>
  <c r="EO28" s="1"/>
  <c r="EQ27"/>
  <c r="EO27" s="1"/>
  <c r="EQ26"/>
  <c r="EO26" s="1"/>
  <c r="EQ25"/>
  <c r="EO25" s="1"/>
  <c r="EQ24"/>
  <c r="EO24" s="1"/>
  <c r="EQ23"/>
  <c r="EO23" s="1"/>
  <c r="EQ22"/>
  <c r="EO22" s="1"/>
  <c r="EQ21"/>
  <c r="EO21" s="1"/>
  <c r="EQ20"/>
  <c r="EO20" s="1"/>
  <c r="EQ19"/>
  <c r="EO19" s="1"/>
  <c r="EQ18"/>
  <c r="EO18" s="1"/>
  <c r="EQ17"/>
  <c r="EO17" s="1"/>
  <c r="EQ16"/>
  <c r="EO16" s="1"/>
  <c r="EQ15"/>
  <c r="EO15" s="1"/>
  <c r="EQ14"/>
  <c r="EO14" s="1"/>
  <c r="EQ13"/>
  <c r="EO13" s="1"/>
  <c r="EQ12"/>
  <c r="EO12" s="1"/>
  <c r="EQ11"/>
  <c r="EO11" s="1"/>
  <c r="EQ10"/>
  <c r="EO10" s="1"/>
  <c r="EQ9"/>
  <c r="EO9" s="1"/>
  <c r="EQ8"/>
  <c r="EO8" s="1"/>
  <c r="EQ7"/>
  <c r="EP7"/>
  <c r="EO7"/>
  <c r="EQ6"/>
  <c r="EO6" s="1"/>
  <c r="EQ5"/>
  <c r="EP5"/>
  <c r="EO5"/>
  <c r="EQ4"/>
  <c r="EP4"/>
  <c r="EO4"/>
  <c r="EO3"/>
  <c r="EN32"/>
  <c r="EL32" s="1"/>
  <c r="EN31"/>
  <c r="EL31" s="1"/>
  <c r="EN30"/>
  <c r="EL30" s="1"/>
  <c r="EN29"/>
  <c r="EL29" s="1"/>
  <c r="EN28"/>
  <c r="EL28" s="1"/>
  <c r="EN27"/>
  <c r="EL27" s="1"/>
  <c r="EN26"/>
  <c r="EL26" s="1"/>
  <c r="EN25"/>
  <c r="EL25" s="1"/>
  <c r="EN24"/>
  <c r="EL24" s="1"/>
  <c r="EN23"/>
  <c r="EL23" s="1"/>
  <c r="EN22"/>
  <c r="EL22" s="1"/>
  <c r="EN21"/>
  <c r="EL21" s="1"/>
  <c r="EN20"/>
  <c r="EL20" s="1"/>
  <c r="EN19"/>
  <c r="EL19" s="1"/>
  <c r="EN18"/>
  <c r="EL18" s="1"/>
  <c r="EN17"/>
  <c r="EL17" s="1"/>
  <c r="EN16"/>
  <c r="EL16" s="1"/>
  <c r="EN15"/>
  <c r="EL15" s="1"/>
  <c r="EN14"/>
  <c r="EL14" s="1"/>
  <c r="EN13"/>
  <c r="EL13" s="1"/>
  <c r="EN12"/>
  <c r="EL12" s="1"/>
  <c r="EN11"/>
  <c r="EL11" s="1"/>
  <c r="EN10"/>
  <c r="EL10" s="1"/>
  <c r="EN9"/>
  <c r="EL9" s="1"/>
  <c r="EN8"/>
  <c r="EL8" s="1"/>
  <c r="EN7"/>
  <c r="EM7"/>
  <c r="EL7"/>
  <c r="EN6"/>
  <c r="EL6" s="1"/>
  <c r="EN5"/>
  <c r="EM5"/>
  <c r="EL5"/>
  <c r="EN4"/>
  <c r="EM4"/>
  <c r="EL4"/>
  <c r="EM3"/>
  <c r="EL3"/>
  <c r="EK32"/>
  <c r="EI32" s="1"/>
  <c r="EK31"/>
  <c r="EI31" s="1"/>
  <c r="EK30"/>
  <c r="EI30" s="1"/>
  <c r="EK29"/>
  <c r="EI29" s="1"/>
  <c r="EK28"/>
  <c r="EI28" s="1"/>
  <c r="EK27"/>
  <c r="EI27" s="1"/>
  <c r="EK26"/>
  <c r="EI26" s="1"/>
  <c r="EK25"/>
  <c r="EI25" s="1"/>
  <c r="EK24"/>
  <c r="EI24" s="1"/>
  <c r="EK23"/>
  <c r="EI23" s="1"/>
  <c r="EK22"/>
  <c r="EI22" s="1"/>
  <c r="EK21"/>
  <c r="EI21" s="1"/>
  <c r="EK20"/>
  <c r="EI20" s="1"/>
  <c r="EK19"/>
  <c r="EI19" s="1"/>
  <c r="EK18"/>
  <c r="EI18" s="1"/>
  <c r="EK17"/>
  <c r="EI17" s="1"/>
  <c r="EK16"/>
  <c r="EI16" s="1"/>
  <c r="EK15"/>
  <c r="EI15" s="1"/>
  <c r="EK14"/>
  <c r="EI14" s="1"/>
  <c r="EK13"/>
  <c r="EI13" s="1"/>
  <c r="EK12"/>
  <c r="EI12" s="1"/>
  <c r="EK11"/>
  <c r="EI11" s="1"/>
  <c r="EK10"/>
  <c r="EI10" s="1"/>
  <c r="EK9"/>
  <c r="EI9" s="1"/>
  <c r="EK8"/>
  <c r="EI8" s="1"/>
  <c r="EK7"/>
  <c r="EJ7"/>
  <c r="EI7"/>
  <c r="EK6"/>
  <c r="EI6" s="1"/>
  <c r="EK5"/>
  <c r="EJ5"/>
  <c r="EI5"/>
  <c r="EK4"/>
  <c r="EJ4"/>
  <c r="EI4"/>
  <c r="EJ3"/>
  <c r="EI3"/>
  <c r="EF32"/>
  <c r="EF31"/>
  <c r="EF30"/>
  <c r="EF29"/>
  <c r="EF28"/>
  <c r="EF27"/>
  <c r="EF26"/>
  <c r="EF25"/>
  <c r="EF24"/>
  <c r="EF23"/>
  <c r="EF22"/>
  <c r="EF21"/>
  <c r="EF20"/>
  <c r="EF19"/>
  <c r="EF18"/>
  <c r="EF17"/>
  <c r="EF16"/>
  <c r="EF15"/>
  <c r="EF14"/>
  <c r="EF13"/>
  <c r="EF12"/>
  <c r="EF11"/>
  <c r="EF10"/>
  <c r="EF9"/>
  <c r="EF8"/>
  <c r="EG7"/>
  <c r="BK32" s="1"/>
  <c r="EF7"/>
  <c r="EF6"/>
  <c r="EG5"/>
  <c r="EF5"/>
  <c r="EG4"/>
  <c r="EF4"/>
  <c r="EC32"/>
  <c r="EC31"/>
  <c r="EC30"/>
  <c r="EC29"/>
  <c r="EC28"/>
  <c r="EC27"/>
  <c r="EC26"/>
  <c r="EC25"/>
  <c r="EC24"/>
  <c r="EC23"/>
  <c r="EC22"/>
  <c r="EC21"/>
  <c r="EC20"/>
  <c r="EC19"/>
  <c r="EC18"/>
  <c r="EC17"/>
  <c r="EC16"/>
  <c r="EC15"/>
  <c r="EC14"/>
  <c r="EC13"/>
  <c r="EC12"/>
  <c r="EC11"/>
  <c r="EC10"/>
  <c r="EC9"/>
  <c r="EC8"/>
  <c r="ED7"/>
  <c r="BK31" s="1"/>
  <c r="EC7"/>
  <c r="EC6"/>
  <c r="ED5"/>
  <c r="EC5"/>
  <c r="ED4"/>
  <c r="EC4"/>
  <c r="DZ32"/>
  <c r="DZ31"/>
  <c r="DZ30"/>
  <c r="DZ29"/>
  <c r="DZ28"/>
  <c r="DZ27"/>
  <c r="DZ26"/>
  <c r="DZ25"/>
  <c r="DZ24"/>
  <c r="DZ23"/>
  <c r="DZ22"/>
  <c r="DZ21"/>
  <c r="DZ20"/>
  <c r="DZ19"/>
  <c r="DZ18"/>
  <c r="DZ17"/>
  <c r="DZ16"/>
  <c r="DZ15"/>
  <c r="DZ14"/>
  <c r="DZ13"/>
  <c r="DZ12"/>
  <c r="DZ11"/>
  <c r="DZ10"/>
  <c r="DZ9"/>
  <c r="DZ8"/>
  <c r="EA7"/>
  <c r="BK30" s="1"/>
  <c r="DZ7"/>
  <c r="DZ6"/>
  <c r="EA5"/>
  <c r="DZ5"/>
  <c r="EA4"/>
  <c r="DZ4"/>
  <c r="DW32"/>
  <c r="DW31"/>
  <c r="DW30"/>
  <c r="DW29"/>
  <c r="DW28"/>
  <c r="DW27"/>
  <c r="DW26"/>
  <c r="DW25"/>
  <c r="DW24"/>
  <c r="DW23"/>
  <c r="DW22"/>
  <c r="DW21"/>
  <c r="DW20"/>
  <c r="DW19"/>
  <c r="DW18"/>
  <c r="DW17"/>
  <c r="DW16"/>
  <c r="DW15"/>
  <c r="DW14"/>
  <c r="DW13"/>
  <c r="DW12"/>
  <c r="DW11"/>
  <c r="DW10"/>
  <c r="DW9"/>
  <c r="DW8"/>
  <c r="FW6" s="1"/>
  <c r="DX7"/>
  <c r="BK29" s="1"/>
  <c r="DW7"/>
  <c r="DW6"/>
  <c r="DX5"/>
  <c r="DW5"/>
  <c r="DX4"/>
  <c r="DW4"/>
  <c r="DT32"/>
  <c r="DT31"/>
  <c r="DT30"/>
  <c r="DT29"/>
  <c r="DT28"/>
  <c r="DT27"/>
  <c r="DT26"/>
  <c r="DT25"/>
  <c r="DT24"/>
  <c r="DT23"/>
  <c r="DT22"/>
  <c r="DT21"/>
  <c r="DT20"/>
  <c r="DT19"/>
  <c r="DT18"/>
  <c r="DT17"/>
  <c r="DT16"/>
  <c r="DT15"/>
  <c r="DT14"/>
  <c r="DT13"/>
  <c r="DT12"/>
  <c r="DT11"/>
  <c r="DT10"/>
  <c r="DT9"/>
  <c r="DT8"/>
  <c r="FT6" s="1"/>
  <c r="DU7"/>
  <c r="BK28" s="1"/>
  <c r="DT7"/>
  <c r="DT6"/>
  <c r="DU5"/>
  <c r="DT5"/>
  <c r="DU4"/>
  <c r="DT4"/>
  <c r="DQ32"/>
  <c r="DQ31"/>
  <c r="DQ30"/>
  <c r="DQ29"/>
  <c r="DQ28"/>
  <c r="DQ27"/>
  <c r="DQ26"/>
  <c r="DQ25"/>
  <c r="DQ24"/>
  <c r="DQ23"/>
  <c r="DQ22"/>
  <c r="DQ21"/>
  <c r="DQ20"/>
  <c r="DQ19"/>
  <c r="DQ18"/>
  <c r="DQ17"/>
  <c r="DQ16"/>
  <c r="DQ15"/>
  <c r="DQ14"/>
  <c r="DQ13"/>
  <c r="DQ12"/>
  <c r="DQ11"/>
  <c r="DQ10"/>
  <c r="DQ9"/>
  <c r="DQ8"/>
  <c r="FQ6" s="1"/>
  <c r="DR7"/>
  <c r="BK27" s="1"/>
  <c r="DQ7"/>
  <c r="DR6"/>
  <c r="DQ6"/>
  <c r="DR5"/>
  <c r="DQ5"/>
  <c r="DR4"/>
  <c r="DQ4"/>
  <c r="DN32"/>
  <c r="DN31"/>
  <c r="DN30"/>
  <c r="DN29"/>
  <c r="DN28"/>
  <c r="DN27"/>
  <c r="DN26"/>
  <c r="DN25"/>
  <c r="DN24"/>
  <c r="DN23"/>
  <c r="DN22"/>
  <c r="DN21"/>
  <c r="DN20"/>
  <c r="DN19"/>
  <c r="DN18"/>
  <c r="DN17"/>
  <c r="DN16"/>
  <c r="DN15"/>
  <c r="DN14"/>
  <c r="DN13"/>
  <c r="DN12"/>
  <c r="DN11"/>
  <c r="DN10"/>
  <c r="DN9"/>
  <c r="DN8"/>
  <c r="FN6" s="1"/>
  <c r="DN7"/>
  <c r="DO6"/>
  <c r="DN6"/>
  <c r="DO5"/>
  <c r="DN5"/>
  <c r="DO4"/>
  <c r="DN4"/>
  <c r="DK32"/>
  <c r="DK31"/>
  <c r="DK30"/>
  <c r="DK29"/>
  <c r="DK28"/>
  <c r="DK27"/>
  <c r="DK26"/>
  <c r="DK25"/>
  <c r="DK24"/>
  <c r="DK23"/>
  <c r="DK22"/>
  <c r="DK21"/>
  <c r="DK20"/>
  <c r="DK19"/>
  <c r="DK18"/>
  <c r="DK17"/>
  <c r="DK16"/>
  <c r="DK15"/>
  <c r="DK14"/>
  <c r="DK13"/>
  <c r="DK12"/>
  <c r="DK11"/>
  <c r="DK10"/>
  <c r="DK9"/>
  <c r="DK8"/>
  <c r="FK6" s="1"/>
  <c r="DK7"/>
  <c r="DL6"/>
  <c r="DK6"/>
  <c r="DK5"/>
  <c r="DK4"/>
  <c r="DH32"/>
  <c r="DH31"/>
  <c r="DH30"/>
  <c r="DH29"/>
  <c r="DH28"/>
  <c r="DH27"/>
  <c r="DH26"/>
  <c r="DH25"/>
  <c r="DH24"/>
  <c r="DH23"/>
  <c r="DH22"/>
  <c r="DH21"/>
  <c r="DH20"/>
  <c r="DH19"/>
  <c r="DH18"/>
  <c r="DH17"/>
  <c r="DH16"/>
  <c r="DH15"/>
  <c r="DH14"/>
  <c r="DH13"/>
  <c r="DH12"/>
  <c r="DH11"/>
  <c r="DH10"/>
  <c r="DH9"/>
  <c r="DH8"/>
  <c r="FH6" s="1"/>
  <c r="DI7"/>
  <c r="BK24" s="1"/>
  <c r="DH7"/>
  <c r="DH6"/>
  <c r="DH5"/>
  <c r="DH4"/>
  <c r="DE14"/>
  <c r="DE13"/>
  <c r="DE12"/>
  <c r="DE11"/>
  <c r="DE10"/>
  <c r="DE9"/>
  <c r="DE8"/>
  <c r="FE6" s="1"/>
  <c r="DE7"/>
  <c r="DF6"/>
  <c r="DE6"/>
  <c r="DE5"/>
  <c r="DE4"/>
  <c r="DF5"/>
  <c r="DF7" s="1"/>
  <c r="BK23" s="1"/>
  <c r="DB32"/>
  <c r="DB31"/>
  <c r="DB30"/>
  <c r="DB29"/>
  <c r="DB28"/>
  <c r="DB27"/>
  <c r="DB26"/>
  <c r="DB25"/>
  <c r="DB24"/>
  <c r="DB23"/>
  <c r="DB22"/>
  <c r="DB21"/>
  <c r="DB20"/>
  <c r="DB19"/>
  <c r="DB18"/>
  <c r="DB17"/>
  <c r="DB16"/>
  <c r="DB15"/>
  <c r="DB14"/>
  <c r="DB13"/>
  <c r="DB12"/>
  <c r="DB11"/>
  <c r="DB10"/>
  <c r="DB9"/>
  <c r="DB8"/>
  <c r="FB6" s="1"/>
  <c r="DC7"/>
  <c r="BK22" s="1"/>
  <c r="DB7"/>
  <c r="DC6"/>
  <c r="DB6"/>
  <c r="DB5"/>
  <c r="DB4"/>
  <c r="DC5"/>
  <c r="CY31"/>
  <c r="CY29"/>
  <c r="CY27"/>
  <c r="CY25"/>
  <c r="CY23"/>
  <c r="CY21"/>
  <c r="CY19"/>
  <c r="CY17"/>
  <c r="CY15"/>
  <c r="CY13"/>
  <c r="CY11"/>
  <c r="CY9"/>
  <c r="CZ7"/>
  <c r="BK21" s="1"/>
  <c r="CY7"/>
  <c r="CZ6"/>
  <c r="CZ5"/>
  <c r="CY5"/>
  <c r="CZ4"/>
  <c r="CY4"/>
  <c r="CV32"/>
  <c r="CV31"/>
  <c r="CV30"/>
  <c r="CV29"/>
  <c r="CV28"/>
  <c r="CV27"/>
  <c r="CV26"/>
  <c r="CV25"/>
  <c r="CV24"/>
  <c r="CV23"/>
  <c r="CV22"/>
  <c r="CV21"/>
  <c r="CV20"/>
  <c r="CV19"/>
  <c r="CV18"/>
  <c r="CV17"/>
  <c r="CV16"/>
  <c r="CV15"/>
  <c r="CV14"/>
  <c r="CV13"/>
  <c r="CV12"/>
  <c r="CV11"/>
  <c r="CV10"/>
  <c r="CV9"/>
  <c r="CV8"/>
  <c r="EV6" s="1"/>
  <c r="CW7"/>
  <c r="BK20" s="1"/>
  <c r="CV7"/>
  <c r="CW6"/>
  <c r="CV6"/>
  <c r="CW5"/>
  <c r="CV5"/>
  <c r="CW4"/>
  <c r="CV4"/>
  <c r="CS32"/>
  <c r="CS30"/>
  <c r="CS28"/>
  <c r="CS27"/>
  <c r="CS26"/>
  <c r="CS25"/>
  <c r="CS24"/>
  <c r="CS23"/>
  <c r="CS22"/>
  <c r="CS21"/>
  <c r="CS20"/>
  <c r="CS19"/>
  <c r="CS18"/>
  <c r="CS17"/>
  <c r="CS16"/>
  <c r="CS15"/>
  <c r="CS14"/>
  <c r="CS13"/>
  <c r="CS12"/>
  <c r="CS11"/>
  <c r="CS10"/>
  <c r="CS9"/>
  <c r="CS8"/>
  <c r="ES6" s="1"/>
  <c r="CT7"/>
  <c r="BK19" s="1"/>
  <c r="CS7"/>
  <c r="CT6"/>
  <c r="CS6"/>
  <c r="CT5"/>
  <c r="CS5"/>
  <c r="CT4"/>
  <c r="CS4"/>
  <c r="CP32"/>
  <c r="CP31"/>
  <c r="CP30"/>
  <c r="CP29"/>
  <c r="CP28"/>
  <c r="CP27"/>
  <c r="CP26"/>
  <c r="CP25"/>
  <c r="CP24"/>
  <c r="CP23"/>
  <c r="CP22"/>
  <c r="CP21"/>
  <c r="CP20"/>
  <c r="CP19"/>
  <c r="CP18"/>
  <c r="CP17"/>
  <c r="CP16"/>
  <c r="CP15"/>
  <c r="CP14"/>
  <c r="CP13"/>
  <c r="CP12"/>
  <c r="CP11"/>
  <c r="CP10"/>
  <c r="CP9"/>
  <c r="CP8"/>
  <c r="EP6" s="1"/>
  <c r="CQ7"/>
  <c r="BK18" s="1"/>
  <c r="CP7"/>
  <c r="CQ6"/>
  <c r="CP6"/>
  <c r="CQ5"/>
  <c r="CP5"/>
  <c r="CQ4"/>
  <c r="CP4"/>
  <c r="CM31"/>
  <c r="CM29"/>
  <c r="CM27"/>
  <c r="CM25"/>
  <c r="CM23"/>
  <c r="CM21"/>
  <c r="CM19"/>
  <c r="CM17"/>
  <c r="CM15"/>
  <c r="CM13"/>
  <c r="CM11"/>
  <c r="CM9"/>
  <c r="CN7"/>
  <c r="BK17" s="1"/>
  <c r="CM7"/>
  <c r="CN6"/>
  <c r="CN5"/>
  <c r="CM5"/>
  <c r="CN4"/>
  <c r="CM4"/>
  <c r="CJ32"/>
  <c r="CJ31"/>
  <c r="CJ30"/>
  <c r="CJ29"/>
  <c r="CJ28"/>
  <c r="CJ27"/>
  <c r="CJ26"/>
  <c r="CJ25"/>
  <c r="CJ24"/>
  <c r="CJ23"/>
  <c r="CJ22"/>
  <c r="CJ21"/>
  <c r="CJ20"/>
  <c r="CJ19"/>
  <c r="CJ18"/>
  <c r="CJ17"/>
  <c r="CJ16"/>
  <c r="CJ15"/>
  <c r="CJ14"/>
  <c r="CJ13"/>
  <c r="CJ12"/>
  <c r="CJ11"/>
  <c r="CJ10"/>
  <c r="CJ9"/>
  <c r="CJ8"/>
  <c r="EJ6" s="1"/>
  <c r="CK7"/>
  <c r="BK16" s="1"/>
  <c r="CJ7"/>
  <c r="CK6"/>
  <c r="CJ6"/>
  <c r="CJ5"/>
  <c r="CJ4"/>
  <c r="CK5"/>
  <c r="CH3"/>
  <c r="CE3"/>
  <c r="CB3"/>
  <c r="BY3"/>
  <c r="BV3"/>
  <c r="CI6"/>
  <c r="CG6" s="1"/>
  <c r="CD3"/>
  <c r="CF5" s="1"/>
  <c r="CD5" s="1"/>
  <c r="CA3"/>
  <c r="CC6" s="1"/>
  <c r="CA6" s="1"/>
  <c r="BX3"/>
  <c r="BU3"/>
  <c r="BR3"/>
  <c r="BM6"/>
  <c r="BM7" s="1"/>
  <c r="BK8" s="1"/>
  <c r="O8" s="1"/>
  <c r="BP6" s="1"/>
  <c r="CI5"/>
  <c r="CG5" s="1"/>
  <c r="CI7"/>
  <c r="CI9"/>
  <c r="CG9" s="1"/>
  <c r="CI11"/>
  <c r="CI13"/>
  <c r="CG13" s="1"/>
  <c r="CI15"/>
  <c r="FB3" s="1"/>
  <c r="CI17"/>
  <c r="CG17" s="1"/>
  <c r="CI19"/>
  <c r="CI21"/>
  <c r="CG21" s="1"/>
  <c r="CI23"/>
  <c r="CI25"/>
  <c r="CG25" s="1"/>
  <c r="CI27"/>
  <c r="CI29"/>
  <c r="CG29" s="1"/>
  <c r="CI31"/>
  <c r="CI32"/>
  <c r="CG32" s="1"/>
  <c r="CF6"/>
  <c r="CF8"/>
  <c r="CF10"/>
  <c r="CF12"/>
  <c r="CF14"/>
  <c r="CF16"/>
  <c r="CF18"/>
  <c r="CF20"/>
  <c r="CF22"/>
  <c r="CF23"/>
  <c r="CF24"/>
  <c r="CF25"/>
  <c r="CF26"/>
  <c r="CF27"/>
  <c r="CF28"/>
  <c r="CF29"/>
  <c r="CF30"/>
  <c r="CF31"/>
  <c r="CF32"/>
  <c r="CC5"/>
  <c r="CC9"/>
  <c r="CC12"/>
  <c r="CC14"/>
  <c r="CC16"/>
  <c r="CC18"/>
  <c r="CC20"/>
  <c r="CC22"/>
  <c r="CC24"/>
  <c r="CC26"/>
  <c r="CC27"/>
  <c r="CC28"/>
  <c r="CC29"/>
  <c r="CC30"/>
  <c r="CC31"/>
  <c r="CC32"/>
  <c r="BZ5"/>
  <c r="BZ6"/>
  <c r="BZ7"/>
  <c r="BZ8"/>
  <c r="BZ9"/>
  <c r="BZ10"/>
  <c r="BZ11"/>
  <c r="BZ12"/>
  <c r="BZ13"/>
  <c r="BZ14"/>
  <c r="BZ15"/>
  <c r="ES3" s="1"/>
  <c r="BZ16"/>
  <c r="BZ17"/>
  <c r="BZ18"/>
  <c r="BZ19"/>
  <c r="BZ20"/>
  <c r="BZ21"/>
  <c r="BZ22"/>
  <c r="BZ23"/>
  <c r="BZ24"/>
  <c r="BZ25"/>
  <c r="BZ26"/>
  <c r="BZ27"/>
  <c r="BZ28"/>
  <c r="BZ29"/>
  <c r="BZ30"/>
  <c r="BZ31"/>
  <c r="BZ32"/>
  <c r="BW5"/>
  <c r="BW6"/>
  <c r="BW7"/>
  <c r="BW8"/>
  <c r="BW9"/>
  <c r="BW10"/>
  <c r="BW11"/>
  <c r="BW12"/>
  <c r="BW13"/>
  <c r="BW14"/>
  <c r="BW15"/>
  <c r="EP3" s="1"/>
  <c r="BW16"/>
  <c r="BW17"/>
  <c r="BW18"/>
  <c r="BW19"/>
  <c r="BW20"/>
  <c r="BW21"/>
  <c r="BW22"/>
  <c r="BW23"/>
  <c r="BW24"/>
  <c r="BW25"/>
  <c r="BW26"/>
  <c r="BW27"/>
  <c r="BW28"/>
  <c r="BW29"/>
  <c r="BW30"/>
  <c r="BW31"/>
  <c r="BW32"/>
  <c r="BT5"/>
  <c r="BT6"/>
  <c r="BT7"/>
  <c r="BT8"/>
  <c r="BT9"/>
  <c r="BT10"/>
  <c r="BT11"/>
  <c r="BT12"/>
  <c r="BT13"/>
  <c r="BT14"/>
  <c r="BT15"/>
  <c r="BT16"/>
  <c r="BT17"/>
  <c r="BT18"/>
  <c r="BT19"/>
  <c r="BT20"/>
  <c r="BT21"/>
  <c r="BT22"/>
  <c r="BT23"/>
  <c r="BT24"/>
  <c r="BT25"/>
  <c r="BT26"/>
  <c r="BT27"/>
  <c r="BT28"/>
  <c r="BT29"/>
  <c r="BT30"/>
  <c r="BT31"/>
  <c r="BT32"/>
  <c r="BQ5"/>
  <c r="BQ6"/>
  <c r="BQ7"/>
  <c r="BQ8"/>
  <c r="BQ9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P3"/>
  <c r="BO3"/>
  <c r="BQ4" s="1"/>
  <c r="BO4" s="1"/>
  <c r="CG4"/>
  <c r="CF4"/>
  <c r="CC4"/>
  <c r="BZ4"/>
  <c r="BW4"/>
  <c r="BT4"/>
  <c r="BN4"/>
  <c r="CG31"/>
  <c r="CG27"/>
  <c r="CG23"/>
  <c r="CG19"/>
  <c r="CG15"/>
  <c r="CG11"/>
  <c r="CH7"/>
  <c r="BK15" s="1"/>
  <c r="O15" s="1"/>
  <c r="CG7"/>
  <c r="CH5"/>
  <c r="CH4"/>
  <c r="CD32"/>
  <c r="CD31"/>
  <c r="CD30"/>
  <c r="CD29"/>
  <c r="CD28"/>
  <c r="CD27"/>
  <c r="CD26"/>
  <c r="CD25"/>
  <c r="CD24"/>
  <c r="CD23"/>
  <c r="CD22"/>
  <c r="CD20"/>
  <c r="CD18"/>
  <c r="CD16"/>
  <c r="CD14"/>
  <c r="CD12"/>
  <c r="CD10"/>
  <c r="CD8"/>
  <c r="ED6" s="1"/>
  <c r="CE6"/>
  <c r="CD6"/>
  <c r="CD4"/>
  <c r="CE5"/>
  <c r="CA32"/>
  <c r="CA31"/>
  <c r="CA30"/>
  <c r="CA29"/>
  <c r="CA28"/>
  <c r="CA27"/>
  <c r="CA26"/>
  <c r="CA24"/>
  <c r="CA22"/>
  <c r="CA20"/>
  <c r="CA18"/>
  <c r="CA16"/>
  <c r="CA14"/>
  <c r="CA12"/>
  <c r="CA9"/>
  <c r="CB7"/>
  <c r="BK13" s="1"/>
  <c r="O13" s="1"/>
  <c r="CB6"/>
  <c r="CA5"/>
  <c r="CA4"/>
  <c r="BX32"/>
  <c r="BX31"/>
  <c r="BX30"/>
  <c r="BX29"/>
  <c r="BX28"/>
  <c r="BX27"/>
  <c r="BX26"/>
  <c r="BX25"/>
  <c r="BX24"/>
  <c r="BX23"/>
  <c r="BX22"/>
  <c r="BX21"/>
  <c r="BX20"/>
  <c r="BX19"/>
  <c r="BX18"/>
  <c r="BX17"/>
  <c r="BX16"/>
  <c r="BX15"/>
  <c r="BX14"/>
  <c r="BX13"/>
  <c r="BX12"/>
  <c r="BX11"/>
  <c r="BX10"/>
  <c r="BX9"/>
  <c r="BX8"/>
  <c r="DX6" s="1"/>
  <c r="BX7"/>
  <c r="BX6"/>
  <c r="BY5"/>
  <c r="BX5"/>
  <c r="BY4"/>
  <c r="BX4"/>
  <c r="BU32"/>
  <c r="BU31"/>
  <c r="BU30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U11"/>
  <c r="BU10"/>
  <c r="BU9"/>
  <c r="BU8"/>
  <c r="DU6" s="1"/>
  <c r="BU7"/>
  <c r="BU6"/>
  <c r="BU5"/>
  <c r="BU4"/>
  <c r="BR32"/>
  <c r="BR31"/>
  <c r="BR30"/>
  <c r="BR29"/>
  <c r="BR28"/>
  <c r="BR27"/>
  <c r="BR26"/>
  <c r="BR25"/>
  <c r="BR24"/>
  <c r="BR23"/>
  <c r="BR22"/>
  <c r="BR21"/>
  <c r="BR20"/>
  <c r="BR19"/>
  <c r="BR18"/>
  <c r="BR17"/>
  <c r="BR16"/>
  <c r="BR15"/>
  <c r="BR14"/>
  <c r="BR13"/>
  <c r="BR12"/>
  <c r="BR11"/>
  <c r="BR10"/>
  <c r="BR9"/>
  <c r="BR8"/>
  <c r="BR7"/>
  <c r="BR6"/>
  <c r="BR5"/>
  <c r="BR4"/>
  <c r="BO32"/>
  <c r="BO31"/>
  <c r="BO30"/>
  <c r="BO29"/>
  <c r="BO28"/>
  <c r="BO27"/>
  <c r="BO26"/>
  <c r="BO25"/>
  <c r="BO24"/>
  <c r="BO23"/>
  <c r="BO22"/>
  <c r="BO21"/>
  <c r="BO20"/>
  <c r="BO19"/>
  <c r="BO18"/>
  <c r="BO17"/>
  <c r="BO16"/>
  <c r="BO15"/>
  <c r="BO14"/>
  <c r="BO13"/>
  <c r="BO12"/>
  <c r="BO11"/>
  <c r="BO10"/>
  <c r="BO9"/>
  <c r="BO8"/>
  <c r="BO7"/>
  <c r="BO6"/>
  <c r="BO5"/>
  <c r="BG8"/>
  <c r="BF8"/>
  <c r="BI8" s="1"/>
  <c r="DL5" s="1"/>
  <c r="BL5"/>
  <c r="BL6"/>
  <c r="BL7"/>
  <c r="BL8"/>
  <c r="BL9"/>
  <c r="BL10"/>
  <c r="BL11"/>
  <c r="BL12"/>
  <c r="BL13"/>
  <c r="BL14"/>
  <c r="BL15"/>
  <c r="BL16"/>
  <c r="BL17"/>
  <c r="BL18"/>
  <c r="BL19"/>
  <c r="BL20"/>
  <c r="BL21"/>
  <c r="BL22"/>
  <c r="BL23"/>
  <c r="BL24"/>
  <c r="BL25"/>
  <c r="BL26"/>
  <c r="BL27"/>
  <c r="BL28"/>
  <c r="BL29"/>
  <c r="BL30"/>
  <c r="BL31"/>
  <c r="BL32"/>
  <c r="BN5"/>
  <c r="BN6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L4"/>
  <c r="GE4"/>
  <c r="BM3"/>
  <c r="BL3"/>
  <c r="BD8"/>
  <c r="BH9"/>
  <c r="BH11"/>
  <c r="BH12"/>
  <c r="BH13"/>
  <c r="BH14"/>
  <c r="BH15"/>
  <c r="BH16"/>
  <c r="BH17"/>
  <c r="BH18"/>
  <c r="BH19"/>
  <c r="BH20"/>
  <c r="BH21"/>
  <c r="BH22"/>
  <c r="BH23"/>
  <c r="BH24"/>
  <c r="BH25"/>
  <c r="BH26"/>
  <c r="BH27"/>
  <c r="BH28"/>
  <c r="BH29"/>
  <c r="BH30"/>
  <c r="BH31"/>
  <c r="BH32"/>
  <c r="BH33"/>
  <c r="BH34"/>
  <c r="BH35"/>
  <c r="GC8"/>
  <c r="BE8"/>
  <c r="BG11"/>
  <c r="BG12"/>
  <c r="BG13"/>
  <c r="BG14"/>
  <c r="BG15"/>
  <c r="BG16"/>
  <c r="BG17"/>
  <c r="BG18"/>
  <c r="BG19"/>
  <c r="BG20"/>
  <c r="BG21"/>
  <c r="BG22"/>
  <c r="BG23"/>
  <c r="BG24"/>
  <c r="BG25"/>
  <c r="BG26"/>
  <c r="BG27"/>
  <c r="BG28"/>
  <c r="BG29"/>
  <c r="BG30"/>
  <c r="BG31"/>
  <c r="BG32"/>
  <c r="BG33"/>
  <c r="BG34"/>
  <c r="BG35"/>
  <c r="BF11"/>
  <c r="BF12"/>
  <c r="BF13"/>
  <c r="BF14"/>
  <c r="BF15"/>
  <c r="BF16"/>
  <c r="BF17"/>
  <c r="BF18"/>
  <c r="BF19"/>
  <c r="BF20"/>
  <c r="BF21"/>
  <c r="BF22"/>
  <c r="BF23"/>
  <c r="BF24"/>
  <c r="BF25"/>
  <c r="BF26"/>
  <c r="BF27"/>
  <c r="BF28"/>
  <c r="BF29"/>
  <c r="BF30"/>
  <c r="BF31"/>
  <c r="BF32"/>
  <c r="BF33"/>
  <c r="BF34"/>
  <c r="BF35"/>
  <c r="DO7" l="1"/>
  <c r="BK26" s="1"/>
  <c r="DI5"/>
  <c r="DI6"/>
  <c r="DL7"/>
  <c r="BK25" s="1"/>
  <c r="FX7"/>
  <c r="FV7" s="1"/>
  <c r="FX9"/>
  <c r="FV9" s="1"/>
  <c r="FX11"/>
  <c r="FV11" s="1"/>
  <c r="FX13"/>
  <c r="FV13" s="1"/>
  <c r="FX15"/>
  <c r="FV15" s="1"/>
  <c r="FX17"/>
  <c r="FV17" s="1"/>
  <c r="FX19"/>
  <c r="FV19" s="1"/>
  <c r="FX23"/>
  <c r="FV23" s="1"/>
  <c r="FX29"/>
  <c r="FV29" s="1"/>
  <c r="FX20"/>
  <c r="FV20" s="1"/>
  <c r="FX22"/>
  <c r="FV22" s="1"/>
  <c r="FX24"/>
  <c r="FV24" s="1"/>
  <c r="FX27"/>
  <c r="FV27" s="1"/>
  <c r="FX31"/>
  <c r="FV31" s="1"/>
  <c r="FE3"/>
  <c r="FK3"/>
  <c r="FQ3"/>
  <c r="FW3"/>
  <c r="FH3"/>
  <c r="FN3"/>
  <c r="FT3"/>
  <c r="FX26"/>
  <c r="FV26" s="1"/>
  <c r="FX28"/>
  <c r="FV28" s="1"/>
  <c r="FX30"/>
  <c r="FV30" s="1"/>
  <c r="CC25"/>
  <c r="CA25" s="1"/>
  <c r="CC23"/>
  <c r="CA23" s="1"/>
  <c r="CC21"/>
  <c r="CA21" s="1"/>
  <c r="CC19"/>
  <c r="CA19" s="1"/>
  <c r="CC17"/>
  <c r="CA17" s="1"/>
  <c r="CC15"/>
  <c r="CC13"/>
  <c r="CA13" s="1"/>
  <c r="CC11"/>
  <c r="CA11" s="1"/>
  <c r="CC7"/>
  <c r="CA7" s="1"/>
  <c r="DL4"/>
  <c r="DI4"/>
  <c r="DF4"/>
  <c r="DC4"/>
  <c r="CK4"/>
  <c r="CI30"/>
  <c r="CG30" s="1"/>
  <c r="CI28"/>
  <c r="CG28" s="1"/>
  <c r="CI26"/>
  <c r="CG26" s="1"/>
  <c r="CI24"/>
  <c r="CG24" s="1"/>
  <c r="CI22"/>
  <c r="CG22" s="1"/>
  <c r="CI20"/>
  <c r="CG20" s="1"/>
  <c r="CI18"/>
  <c r="CG18" s="1"/>
  <c r="CI16"/>
  <c r="CG16" s="1"/>
  <c r="CI14"/>
  <c r="CG14" s="1"/>
  <c r="CI12"/>
  <c r="CG12" s="1"/>
  <c r="CI10"/>
  <c r="CG10" s="1"/>
  <c r="CI8"/>
  <c r="CG8" s="1"/>
  <c r="EG6" s="1"/>
  <c r="CF21"/>
  <c r="CD21" s="1"/>
  <c r="CF19"/>
  <c r="CD19" s="1"/>
  <c r="CF17"/>
  <c r="CD17" s="1"/>
  <c r="CF15"/>
  <c r="CF13"/>
  <c r="CD13" s="1"/>
  <c r="CF11"/>
  <c r="CD11" s="1"/>
  <c r="CF9"/>
  <c r="CD9" s="1"/>
  <c r="CF7"/>
  <c r="CD7" s="1"/>
  <c r="CC10"/>
  <c r="CA10" s="1"/>
  <c r="CC8"/>
  <c r="CA8" s="1"/>
  <c r="EA6" s="1"/>
  <c r="CE4"/>
  <c r="CD15" l="1"/>
  <c r="EY3"/>
  <c r="EV3"/>
  <c r="CA15"/>
  <c r="BA1" l="1"/>
  <c r="GE2"/>
  <c r="GE5" s="1"/>
  <c r="GE6"/>
  <c r="GE8"/>
  <c r="GE9"/>
  <c r="GE10"/>
  <c r="GE11"/>
  <c r="GE12"/>
  <c r="GE13"/>
  <c r="GE14"/>
  <c r="GE15"/>
  <c r="GE16"/>
  <c r="GE17"/>
  <c r="GE18"/>
  <c r="GE19"/>
  <c r="GE20"/>
  <c r="GE21"/>
  <c r="GE22"/>
  <c r="GE23"/>
  <c r="GE24"/>
  <c r="GE25"/>
  <c r="GE26"/>
  <c r="GE27"/>
  <c r="GE28"/>
  <c r="GE29"/>
  <c r="GE30"/>
  <c r="GE31"/>
  <c r="GE32"/>
  <c r="GE33"/>
  <c r="GE34"/>
  <c r="GE35"/>
  <c r="AY12"/>
  <c r="G33" i="9"/>
  <c r="G32"/>
  <c r="G31"/>
  <c r="G30"/>
  <c r="G29"/>
  <c r="G28"/>
  <c r="G24"/>
  <c r="G23"/>
  <c r="G22"/>
  <c r="G21"/>
  <c r="G14"/>
  <c r="D6"/>
  <c r="D5"/>
  <c r="D4"/>
  <c r="D3"/>
  <c r="A9" i="8"/>
  <c r="B9" s="1"/>
  <c r="A10"/>
  <c r="D10" s="1"/>
  <c r="A11"/>
  <c r="D11" s="1"/>
  <c r="A12"/>
  <c r="B12" s="1"/>
  <c r="A13"/>
  <c r="B13" s="1"/>
  <c r="A14"/>
  <c r="B14" s="1"/>
  <c r="A15"/>
  <c r="D15" s="1"/>
  <c r="A16"/>
  <c r="B16" s="1"/>
  <c r="A17"/>
  <c r="B17" s="1"/>
  <c r="A18"/>
  <c r="B18" s="1"/>
  <c r="A19"/>
  <c r="D19" s="1"/>
  <c r="A20"/>
  <c r="B20" s="1"/>
  <c r="A21"/>
  <c r="B21" s="1"/>
  <c r="A22"/>
  <c r="B22" s="1"/>
  <c r="A23"/>
  <c r="D23" s="1"/>
  <c r="A24"/>
  <c r="B24" s="1"/>
  <c r="A25"/>
  <c r="B25" s="1"/>
  <c r="A26"/>
  <c r="B26" s="1"/>
  <c r="A27"/>
  <c r="D27" s="1"/>
  <c r="A28"/>
  <c r="B28" s="1"/>
  <c r="A29"/>
  <c r="B29" s="1"/>
  <c r="A30"/>
  <c r="B30" s="1"/>
  <c r="A31"/>
  <c r="D31" s="1"/>
  <c r="A32"/>
  <c r="B32" s="1"/>
  <c r="A8"/>
  <c r="B8" s="1"/>
  <c r="B10"/>
  <c r="L10"/>
  <c r="J11"/>
  <c r="L11"/>
  <c r="D12"/>
  <c r="L12"/>
  <c r="K13"/>
  <c r="M13" s="1"/>
  <c r="L13"/>
  <c r="H14"/>
  <c r="F14" s="1"/>
  <c r="L14"/>
  <c r="B15"/>
  <c r="L15"/>
  <c r="D16"/>
  <c r="K16"/>
  <c r="M16" s="1"/>
  <c r="L16"/>
  <c r="D17"/>
  <c r="L17"/>
  <c r="H18"/>
  <c r="F18" s="1"/>
  <c r="L18"/>
  <c r="J19"/>
  <c r="L19"/>
  <c r="D20"/>
  <c r="K20"/>
  <c r="M20" s="1"/>
  <c r="L20"/>
  <c r="K21"/>
  <c r="M21" s="1"/>
  <c r="L21"/>
  <c r="H22"/>
  <c r="F22" s="1"/>
  <c r="L22"/>
  <c r="B23"/>
  <c r="L23"/>
  <c r="D24"/>
  <c r="K24"/>
  <c r="M24" s="1"/>
  <c r="L24"/>
  <c r="D25"/>
  <c r="L25"/>
  <c r="H26"/>
  <c r="F26" s="1"/>
  <c r="L26"/>
  <c r="J27"/>
  <c r="L27"/>
  <c r="D28"/>
  <c r="K28"/>
  <c r="M28" s="1"/>
  <c r="L28"/>
  <c r="K29"/>
  <c r="M29" s="1"/>
  <c r="L29"/>
  <c r="L30"/>
  <c r="J31"/>
  <c r="L31"/>
  <c r="D32"/>
  <c r="L32"/>
  <c r="D9"/>
  <c r="L9"/>
  <c r="D8"/>
  <c r="H4" i="4"/>
  <c r="V11"/>
  <c r="H5"/>
  <c r="H13"/>
  <c r="Z6"/>
  <c r="B31" i="8" l="1"/>
  <c r="D29"/>
  <c r="B27"/>
  <c r="K25"/>
  <c r="M25" s="1"/>
  <c r="J23"/>
  <c r="D21"/>
  <c r="B19"/>
  <c r="K17"/>
  <c r="M17" s="1"/>
  <c r="J15"/>
  <c r="D13"/>
  <c r="B11"/>
  <c r="K32"/>
  <c r="M32" s="1"/>
  <c r="H30"/>
  <c r="F30" s="1"/>
  <c r="H28"/>
  <c r="F28" s="1"/>
  <c r="K26"/>
  <c r="M26" s="1"/>
  <c r="D26"/>
  <c r="H24"/>
  <c r="F24" s="1"/>
  <c r="K22"/>
  <c r="M22" s="1"/>
  <c r="D22"/>
  <c r="H20"/>
  <c r="F20" s="1"/>
  <c r="K18"/>
  <c r="M18" s="1"/>
  <c r="D18"/>
  <c r="H16"/>
  <c r="F16" s="1"/>
  <c r="D14"/>
  <c r="H12"/>
  <c r="F12" s="1"/>
  <c r="H10"/>
  <c r="H32"/>
  <c r="F32" s="1"/>
  <c r="K30"/>
  <c r="M30" s="1"/>
  <c r="D30"/>
  <c r="G31"/>
  <c r="H29"/>
  <c r="F29" s="1"/>
  <c r="G27"/>
  <c r="H25"/>
  <c r="F25" s="1"/>
  <c r="G23"/>
  <c r="H21"/>
  <c r="F21" s="1"/>
  <c r="G19"/>
  <c r="H17"/>
  <c r="F17" s="1"/>
  <c r="G15"/>
  <c r="H13"/>
  <c r="F13" s="1"/>
  <c r="G11"/>
  <c r="H8"/>
  <c r="H9"/>
  <c r="K31"/>
  <c r="M31" s="1"/>
  <c r="H31"/>
  <c r="F31" s="1"/>
  <c r="J29"/>
  <c r="G29"/>
  <c r="K27"/>
  <c r="M27" s="1"/>
  <c r="H27"/>
  <c r="F27" s="1"/>
  <c r="J25"/>
  <c r="G25"/>
  <c r="K23"/>
  <c r="M23" s="1"/>
  <c r="H23"/>
  <c r="F23" s="1"/>
  <c r="J21"/>
  <c r="G21"/>
  <c r="K19"/>
  <c r="M19" s="1"/>
  <c r="H19"/>
  <c r="F19" s="1"/>
  <c r="J17"/>
  <c r="G17"/>
  <c r="K15"/>
  <c r="M15" s="1"/>
  <c r="H15"/>
  <c r="F15" s="1"/>
  <c r="J13"/>
  <c r="G13"/>
  <c r="H11"/>
  <c r="F11" s="1"/>
  <c r="J32"/>
  <c r="G32"/>
  <c r="J30"/>
  <c r="G30"/>
  <c r="J28"/>
  <c r="G28"/>
  <c r="J26"/>
  <c r="G26"/>
  <c r="J24"/>
  <c r="G24"/>
  <c r="J22"/>
  <c r="G22"/>
  <c r="J20"/>
  <c r="G20"/>
  <c r="J18"/>
  <c r="G18"/>
  <c r="J16"/>
  <c r="G16"/>
  <c r="J14"/>
  <c r="G14"/>
  <c r="J12"/>
  <c r="G12"/>
  <c r="GE7" i="3"/>
  <c r="H15" i="4"/>
  <c r="H6" l="1"/>
  <c r="E47"/>
  <c r="H16"/>
  <c r="M9" i="3" l="1"/>
  <c r="N9" s="1"/>
  <c r="BE9" s="1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8"/>
  <c r="N10"/>
  <c r="N11"/>
  <c r="BE11" s="1"/>
  <c r="N12"/>
  <c r="BE12" s="1"/>
  <c r="N13"/>
  <c r="BE13" s="1"/>
  <c r="N14"/>
  <c r="BE14" s="1"/>
  <c r="N15"/>
  <c r="BE15" s="1"/>
  <c r="N16"/>
  <c r="BE16" s="1"/>
  <c r="N17"/>
  <c r="BE17" s="1"/>
  <c r="N18"/>
  <c r="BE18" s="1"/>
  <c r="N19"/>
  <c r="BE19" s="1"/>
  <c r="N20"/>
  <c r="BE20" s="1"/>
  <c r="N21"/>
  <c r="BE21" s="1"/>
  <c r="N22"/>
  <c r="BE22" s="1"/>
  <c r="N23"/>
  <c r="BE23" s="1"/>
  <c r="N24"/>
  <c r="BE24" s="1"/>
  <c r="N25"/>
  <c r="BE25" s="1"/>
  <c r="N26"/>
  <c r="BE26" s="1"/>
  <c r="N27"/>
  <c r="BE27" s="1"/>
  <c r="N28"/>
  <c r="BE28" s="1"/>
  <c r="N29"/>
  <c r="BE29" s="1"/>
  <c r="N30"/>
  <c r="BE30" s="1"/>
  <c r="N31"/>
  <c r="BE31" s="1"/>
  <c r="N32"/>
  <c r="BE32" s="1"/>
  <c r="AI9"/>
  <c r="AJ9"/>
  <c r="J9" i="8" s="1"/>
  <c r="AI10" i="3"/>
  <c r="AJ10"/>
  <c r="J10" i="8" s="1"/>
  <c r="AI11" i="3"/>
  <c r="AJ11"/>
  <c r="AI12"/>
  <c r="AJ12"/>
  <c r="AI13"/>
  <c r="AJ13"/>
  <c r="AI14"/>
  <c r="AJ14"/>
  <c r="AI15"/>
  <c r="AJ15"/>
  <c r="AI16"/>
  <c r="AJ16"/>
  <c r="AI17"/>
  <c r="AJ17"/>
  <c r="AI18"/>
  <c r="AJ18"/>
  <c r="AI19"/>
  <c r="AJ19"/>
  <c r="AI20"/>
  <c r="AJ20"/>
  <c r="AI21"/>
  <c r="AJ21"/>
  <c r="AI22"/>
  <c r="AJ22"/>
  <c r="AI23"/>
  <c r="AJ23"/>
  <c r="AI24"/>
  <c r="AJ24"/>
  <c r="AI25"/>
  <c r="AJ25"/>
  <c r="AI26"/>
  <c r="AJ26"/>
  <c r="AI27"/>
  <c r="AJ27"/>
  <c r="AI28"/>
  <c r="AJ28"/>
  <c r="AI29"/>
  <c r="AJ29"/>
  <c r="AI30"/>
  <c r="AJ30"/>
  <c r="AI31"/>
  <c r="AJ31"/>
  <c r="AI32"/>
  <c r="AJ32"/>
  <c r="AJ8"/>
  <c r="AI8"/>
  <c r="AH9"/>
  <c r="G9" i="8" s="1"/>
  <c r="F9" s="1"/>
  <c r="AH10" i="3"/>
  <c r="G10" i="8" s="1"/>
  <c r="F10" s="1"/>
  <c r="AH11" i="3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8"/>
  <c r="HH34"/>
  <c r="HH35"/>
  <c r="HH9"/>
  <c r="Y9" s="1"/>
  <c r="HH11"/>
  <c r="Y11" s="1"/>
  <c r="HH12"/>
  <c r="Y12" s="1"/>
  <c r="HH13"/>
  <c r="Y13" s="1"/>
  <c r="HH14"/>
  <c r="Y14" s="1"/>
  <c r="HH15"/>
  <c r="HH16"/>
  <c r="HH17"/>
  <c r="HH18"/>
  <c r="HH19"/>
  <c r="HH20"/>
  <c r="HH21"/>
  <c r="HH22"/>
  <c r="HH23"/>
  <c r="HH24"/>
  <c r="HH25"/>
  <c r="HH26"/>
  <c r="HH27"/>
  <c r="HH28"/>
  <c r="HH29"/>
  <c r="HH30"/>
  <c r="HH31"/>
  <c r="HH32"/>
  <c r="HH33"/>
  <c r="HH8"/>
  <c r="Y8" s="1"/>
  <c r="HF33"/>
  <c r="HG33"/>
  <c r="HF34"/>
  <c r="HG34"/>
  <c r="HF35"/>
  <c r="HG35"/>
  <c r="P13"/>
  <c r="P15"/>
  <c r="P16"/>
  <c r="HG16" s="1"/>
  <c r="S16" s="1"/>
  <c r="P17"/>
  <c r="P18"/>
  <c r="HG18" s="1"/>
  <c r="S18" s="1"/>
  <c r="P19"/>
  <c r="P20"/>
  <c r="HG20" s="1"/>
  <c r="S20" s="1"/>
  <c r="P21"/>
  <c r="P22"/>
  <c r="HG22" s="1"/>
  <c r="S22" s="1"/>
  <c r="P23"/>
  <c r="P24"/>
  <c r="HG24" s="1"/>
  <c r="S24" s="1"/>
  <c r="P25"/>
  <c r="P26"/>
  <c r="HG26" s="1"/>
  <c r="S26" s="1"/>
  <c r="P27"/>
  <c r="P28"/>
  <c r="HG28" s="1"/>
  <c r="S28" s="1"/>
  <c r="P29"/>
  <c r="P30"/>
  <c r="HG30" s="1"/>
  <c r="S30" s="1"/>
  <c r="P31"/>
  <c r="P32"/>
  <c r="HG32" s="1"/>
  <c r="S32" s="1"/>
  <c r="BI11"/>
  <c r="BI12"/>
  <c r="BI13"/>
  <c r="BI14"/>
  <c r="BI15"/>
  <c r="BI16"/>
  <c r="BI17"/>
  <c r="BI18"/>
  <c r="BI19"/>
  <c r="BI20"/>
  <c r="BI21"/>
  <c r="BI22"/>
  <c r="BI23"/>
  <c r="BI24"/>
  <c r="BI25"/>
  <c r="BI26"/>
  <c r="BI27"/>
  <c r="BI28"/>
  <c r="BI29"/>
  <c r="BI30"/>
  <c r="BI31"/>
  <c r="BI32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I9"/>
  <c r="GC6"/>
  <c r="GC7"/>
  <c r="GC9"/>
  <c r="GC10"/>
  <c r="GC11"/>
  <c r="GC12"/>
  <c r="GC13"/>
  <c r="GC14"/>
  <c r="GC15"/>
  <c r="GC16"/>
  <c r="GC17"/>
  <c r="GC18"/>
  <c r="GC19"/>
  <c r="GC20"/>
  <c r="GC21"/>
  <c r="GC22"/>
  <c r="GC23"/>
  <c r="GC24"/>
  <c r="GC25"/>
  <c r="GC26"/>
  <c r="GC27"/>
  <c r="GC28"/>
  <c r="GC29"/>
  <c r="GC30"/>
  <c r="GC31"/>
  <c r="GC32"/>
  <c r="GC33"/>
  <c r="GC34"/>
  <c r="GC35"/>
  <c r="GC4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8"/>
  <c r="AA6" i="4" s="1"/>
  <c r="H7" s="1"/>
  <c r="V8"/>
  <c r="V8" i="8"/>
  <c r="C38" i="5"/>
  <c r="J23" i="4"/>
  <c r="C38"/>
  <c r="F39" i="8"/>
  <c r="F5"/>
  <c r="K42"/>
  <c r="K35"/>
  <c r="D39"/>
  <c r="B5"/>
  <c r="A1" i="9"/>
  <c r="C46" i="5"/>
  <c r="C39"/>
  <c r="L8" i="8"/>
  <c r="E8"/>
  <c r="A1"/>
  <c r="K41"/>
  <c r="BE10" i="3" l="1"/>
  <c r="BS3"/>
  <c r="Y32"/>
  <c r="DE32"/>
  <c r="Y31"/>
  <c r="DE31"/>
  <c r="Y30"/>
  <c r="DE30"/>
  <c r="Y29"/>
  <c r="DE29"/>
  <c r="Y28"/>
  <c r="DE28"/>
  <c r="Y27"/>
  <c r="DE27"/>
  <c r="Y26"/>
  <c r="DE26"/>
  <c r="Y25"/>
  <c r="DE25"/>
  <c r="Y24"/>
  <c r="DE24"/>
  <c r="Y23"/>
  <c r="DE23"/>
  <c r="Y22"/>
  <c r="DE22"/>
  <c r="Y21"/>
  <c r="DE21"/>
  <c r="Y20"/>
  <c r="DE20"/>
  <c r="Y19"/>
  <c r="DE19"/>
  <c r="Y18"/>
  <c r="DE18"/>
  <c r="Y17"/>
  <c r="DE17"/>
  <c r="Y16"/>
  <c r="DE16"/>
  <c r="Y15"/>
  <c r="DE15"/>
  <c r="G27" i="9"/>
  <c r="CB5" i="3"/>
  <c r="CE7"/>
  <c r="BK14" s="1"/>
  <c r="O14" s="1"/>
  <c r="CB4"/>
  <c r="BG9"/>
  <c r="BF9"/>
  <c r="D7" i="9"/>
  <c r="G8" i="8"/>
  <c r="F8" s="1"/>
  <c r="H8" i="4"/>
  <c r="E9" i="8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I9"/>
  <c r="I10" s="1"/>
  <c r="I11" s="1"/>
  <c r="I12" s="1"/>
  <c r="I13" s="1"/>
  <c r="I14" s="1"/>
  <c r="I15" s="1"/>
  <c r="I16" s="1"/>
  <c r="I17" s="1"/>
  <c r="I18" s="1"/>
  <c r="I19" s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D8" i="9"/>
  <c r="H9" i="4"/>
  <c r="N8" i="3"/>
  <c r="G15" i="9"/>
  <c r="AY13" i="3"/>
  <c r="J8" i="8"/>
  <c r="H17" i="4"/>
  <c r="D9" i="9"/>
  <c r="GC5" i="3"/>
  <c r="H18" i="4"/>
  <c r="R31" i="3"/>
  <c r="HG31"/>
  <c r="S31" s="1"/>
  <c r="HF31"/>
  <c r="Q31" s="1"/>
  <c r="R29"/>
  <c r="HG29"/>
  <c r="S29" s="1"/>
  <c r="HF29"/>
  <c r="Q29" s="1"/>
  <c r="R27"/>
  <c r="HG27"/>
  <c r="S27" s="1"/>
  <c r="HF27"/>
  <c r="Q27" s="1"/>
  <c r="R25"/>
  <c r="HG25"/>
  <c r="S25" s="1"/>
  <c r="HF25"/>
  <c r="Q25" s="1"/>
  <c r="R23"/>
  <c r="HG23"/>
  <c r="S23" s="1"/>
  <c r="HF23"/>
  <c r="Q23" s="1"/>
  <c r="R21"/>
  <c r="HG21"/>
  <c r="S21" s="1"/>
  <c r="HF21"/>
  <c r="Q21" s="1"/>
  <c r="R19"/>
  <c r="HG19"/>
  <c r="S19" s="1"/>
  <c r="HF19"/>
  <c r="Q19" s="1"/>
  <c r="R17"/>
  <c r="HG17"/>
  <c r="S17" s="1"/>
  <c r="HF17"/>
  <c r="Q17" s="1"/>
  <c r="R15"/>
  <c r="HG15"/>
  <c r="S15" s="1"/>
  <c r="HF15"/>
  <c r="Q15" s="1"/>
  <c r="R13"/>
  <c r="HG13"/>
  <c r="S13" s="1"/>
  <c r="HF13"/>
  <c r="Q13" s="1"/>
  <c r="HF32"/>
  <c r="Q32" s="1"/>
  <c r="HF30"/>
  <c r="Q30" s="1"/>
  <c r="HF28"/>
  <c r="Q28" s="1"/>
  <c r="HF26"/>
  <c r="Q26" s="1"/>
  <c r="HF24"/>
  <c r="Q24" s="1"/>
  <c r="HF22"/>
  <c r="Q22" s="1"/>
  <c r="HF20"/>
  <c r="Q20" s="1"/>
  <c r="HF18"/>
  <c r="Q18" s="1"/>
  <c r="HF16"/>
  <c r="Q16" s="1"/>
  <c r="R32"/>
  <c r="R30"/>
  <c r="R28"/>
  <c r="R26"/>
  <c r="R24"/>
  <c r="R22"/>
  <c r="R20"/>
  <c r="R18"/>
  <c r="R16"/>
  <c r="D3" i="4"/>
  <c r="BS5" i="3" l="1"/>
  <c r="BS4"/>
  <c r="K14" i="8"/>
  <c r="M14" s="1"/>
  <c r="P14" i="3"/>
  <c r="BF10"/>
  <c r="BH10" s="1"/>
  <c r="BG10"/>
  <c r="P9"/>
  <c r="K9" i="8"/>
  <c r="M9" s="1"/>
  <c r="G16" i="9"/>
  <c r="K8" i="8"/>
  <c r="M8" s="1"/>
  <c r="P8" i="3"/>
  <c r="H19" i="4"/>
  <c r="AG16" i="3"/>
  <c r="AF16"/>
  <c r="X16"/>
  <c r="AG20"/>
  <c r="AF20"/>
  <c r="X20"/>
  <c r="AG24"/>
  <c r="AF24"/>
  <c r="X24"/>
  <c r="AG28"/>
  <c r="AF28"/>
  <c r="X28"/>
  <c r="AG32"/>
  <c r="AF32"/>
  <c r="X32"/>
  <c r="AG15"/>
  <c r="AF15"/>
  <c r="X15"/>
  <c r="AG19"/>
  <c r="AF19"/>
  <c r="X19"/>
  <c r="AG23"/>
  <c r="AF23"/>
  <c r="X23"/>
  <c r="AG27"/>
  <c r="AF27"/>
  <c r="X27"/>
  <c r="AG31"/>
  <c r="AF31"/>
  <c r="X31"/>
  <c r="HG9"/>
  <c r="S9" s="1"/>
  <c r="HF9"/>
  <c r="Q9" s="1"/>
  <c r="R9" s="1"/>
  <c r="AG18"/>
  <c r="AF18"/>
  <c r="X18"/>
  <c r="AG22"/>
  <c r="AF22"/>
  <c r="X22"/>
  <c r="AG26"/>
  <c r="AF26"/>
  <c r="X26"/>
  <c r="AG30"/>
  <c r="AF30"/>
  <c r="X30"/>
  <c r="AG13"/>
  <c r="AF13"/>
  <c r="X13"/>
  <c r="AG17"/>
  <c r="AF17"/>
  <c r="X17"/>
  <c r="AG21"/>
  <c r="AF21"/>
  <c r="X21"/>
  <c r="AG25"/>
  <c r="AF25"/>
  <c r="X25"/>
  <c r="AG29"/>
  <c r="AF29"/>
  <c r="X29"/>
  <c r="HG8"/>
  <c r="S8" s="1"/>
  <c r="BI10"/>
  <c r="C45" i="5"/>
  <c r="F22"/>
  <c r="F36"/>
  <c r="F20"/>
  <c r="HG14" i="3" l="1"/>
  <c r="S14" s="1"/>
  <c r="HF14"/>
  <c r="Q14" s="1"/>
  <c r="R14"/>
  <c r="BV5"/>
  <c r="BV4"/>
  <c r="G20" i="9"/>
  <c r="BY7" i="3"/>
  <c r="BK12" s="1"/>
  <c r="O12" s="1"/>
  <c r="BV7"/>
  <c r="BK11" s="1"/>
  <c r="O11" s="1"/>
  <c r="P10"/>
  <c r="K10" i="8"/>
  <c r="M10" s="1"/>
  <c r="HF8" i="3"/>
  <c r="Q8" s="1"/>
  <c r="G17" i="9"/>
  <c r="AF9" i="3"/>
  <c r="X9"/>
  <c r="C4" i="5"/>
  <c r="F16" s="1"/>
  <c r="F35"/>
  <c r="F21"/>
  <c r="K12" i="8" l="1"/>
  <c r="M12" s="1"/>
  <c r="P12" i="3"/>
  <c r="AF14"/>
  <c r="AG14"/>
  <c r="X14"/>
  <c r="K11" i="8"/>
  <c r="M11" s="1"/>
  <c r="P11" i="3"/>
  <c r="HG10"/>
  <c r="S10" s="1"/>
  <c r="HF10"/>
  <c r="Q10" s="1"/>
  <c r="R10" s="1"/>
  <c r="R8"/>
  <c r="G18" i="9"/>
  <c r="B12" i="5"/>
  <c r="AG9" i="3"/>
  <c r="C8" i="5"/>
  <c r="F13"/>
  <c r="D15"/>
  <c r="R11" i="3" l="1"/>
  <c r="HF11"/>
  <c r="Q11" s="1"/>
  <c r="HG11"/>
  <c r="S11" s="1"/>
  <c r="HG12"/>
  <c r="S12" s="1"/>
  <c r="R12"/>
  <c r="HF12"/>
  <c r="Q12" s="1"/>
  <c r="X10"/>
  <c r="HH10"/>
  <c r="Y10" s="1"/>
  <c r="AF10" s="1"/>
  <c r="G19" i="9"/>
  <c r="AF8" i="3"/>
  <c r="G34" i="9" s="1"/>
  <c r="X8" i="3"/>
  <c r="H22" i="4"/>
  <c r="AF12" i="3" l="1"/>
  <c r="AG12"/>
  <c r="X12"/>
  <c r="AF11"/>
  <c r="AG11"/>
  <c r="X11"/>
  <c r="G25" i="9"/>
  <c r="BY6" i="3"/>
  <c r="AG10"/>
  <c r="AG8"/>
  <c r="F28" i="4"/>
  <c r="G35" i="9" l="1"/>
  <c r="CH6" i="3"/>
  <c r="H23" i="4"/>
  <c r="H24" s="1"/>
  <c r="V33" i="8" l="1"/>
</calcChain>
</file>

<file path=xl/sharedStrings.xml><?xml version="1.0" encoding="utf-8"?>
<sst xmlns="http://schemas.openxmlformats.org/spreadsheetml/2006/main" count="301" uniqueCount="253">
  <si>
    <t>DA 5%</t>
  </si>
  <si>
    <t>Basic +DA</t>
  </si>
  <si>
    <t>HRA</t>
  </si>
  <si>
    <t>Gross Pay</t>
  </si>
  <si>
    <t>Net Pay</t>
  </si>
  <si>
    <t>New Basic</t>
  </si>
  <si>
    <t>Total Deduction</t>
  </si>
  <si>
    <t>7th pay (Oct 2017 Basic)</t>
  </si>
  <si>
    <t>Basic Acco.to Matrix</t>
  </si>
  <si>
    <t>Other Ded.</t>
  </si>
  <si>
    <t>30 Sep 2017 Basic</t>
  </si>
  <si>
    <t>DEDUCTION</t>
  </si>
  <si>
    <t>GPF</t>
  </si>
  <si>
    <t>RPMF</t>
  </si>
  <si>
    <t>LIC</t>
  </si>
  <si>
    <t>New Pay (7th) Calculations</t>
  </si>
  <si>
    <t xml:space="preserve">Existing Grade Pay </t>
  </si>
  <si>
    <t>L-10</t>
  </si>
  <si>
    <t>L-11</t>
  </si>
  <si>
    <t>L-12</t>
  </si>
  <si>
    <t>L-13</t>
  </si>
  <si>
    <t>Name of Department / Office :-</t>
  </si>
  <si>
    <t>SI Ded.</t>
  </si>
  <si>
    <t>NPS</t>
  </si>
  <si>
    <t>Income Tax</t>
  </si>
  <si>
    <t>Name and Designation of the Government Servant :</t>
  </si>
  <si>
    <t>(i)</t>
  </si>
  <si>
    <t>Existing Running Pay Band</t>
  </si>
  <si>
    <t>Existing Running Pay No.</t>
  </si>
  <si>
    <t>(ii)</t>
  </si>
  <si>
    <t>(iii)</t>
  </si>
  <si>
    <t>Existing Emoluments as defined in Rules 5 (iv)</t>
  </si>
  <si>
    <t>(A)</t>
  </si>
  <si>
    <t>Basic pay as defined in Rule 5 (I)</t>
  </si>
  <si>
    <t>(B)</t>
  </si>
  <si>
    <t>Personal Pay , if any</t>
  </si>
  <si>
    <t>( C)</t>
  </si>
  <si>
    <t>Dearness Allowance at the rate of 125 % of Basic Pay</t>
  </si>
  <si>
    <t>(D)</t>
  </si>
  <si>
    <t>Total Emoluments (A+B+C)</t>
  </si>
  <si>
    <t>Applicable Level in the Pay Matrix corresponding to Running Pay Band and Grade pay Shown at Si No. 2</t>
  </si>
  <si>
    <t>Revlsed emoluments :</t>
  </si>
  <si>
    <t>Pay in the Level in the Pay Matrix</t>
  </si>
  <si>
    <t>Difference of existing emoluments and revised emoluments :</t>
  </si>
  <si>
    <t>Existing emoluments as at SI NO. 5</t>
  </si>
  <si>
    <t>Revised emoluments as at SI NO. 8</t>
  </si>
  <si>
    <t>Date of next increment under Rule 13</t>
  </si>
  <si>
    <t>Remarks :</t>
  </si>
  <si>
    <t>STATEMENT OF FIXATION OF PAY UNDER</t>
  </si>
  <si>
    <t>RAJASTHAN CIVIL SERVICES (REVISED PAY) RULES, 2017</t>
  </si>
  <si>
    <t>t; xw:nso Jh Jh 1008 oklwnso th egkjkt</t>
  </si>
  <si>
    <t>Presented By :-</t>
  </si>
  <si>
    <t>HEERALAL JAT</t>
  </si>
  <si>
    <t>TEACHER</t>
  </si>
  <si>
    <r>
      <rPr>
        <b/>
        <sz val="22"/>
        <color rgb="FF0070C0"/>
        <rFont val="Wingdings"/>
        <charset val="2"/>
      </rPr>
      <t>(</t>
    </r>
    <r>
      <rPr>
        <b/>
        <sz val="22"/>
        <color rgb="FF0070C0"/>
        <rFont val="Calibri"/>
        <family val="2"/>
      </rPr>
      <t xml:space="preserve">    09001884272</t>
    </r>
  </si>
  <si>
    <t>PB2</t>
  </si>
  <si>
    <t>PB-1</t>
  </si>
  <si>
    <t>PB-3</t>
  </si>
  <si>
    <t>PB-4</t>
  </si>
  <si>
    <t>PB-2</t>
  </si>
  <si>
    <t>9A</t>
  </si>
  <si>
    <t>9B</t>
  </si>
  <si>
    <t>10A</t>
  </si>
  <si>
    <t>23A</t>
  </si>
  <si>
    <t>L-1</t>
  </si>
  <si>
    <t>L-2</t>
  </si>
  <si>
    <t>L-3</t>
  </si>
  <si>
    <t>L-4</t>
  </si>
  <si>
    <t>L-5</t>
  </si>
  <si>
    <t>L-6</t>
  </si>
  <si>
    <t>L-7</t>
  </si>
  <si>
    <t>L-8</t>
  </si>
  <si>
    <t>L-9</t>
  </si>
  <si>
    <t>L-14</t>
  </si>
  <si>
    <t>L-15</t>
  </si>
  <si>
    <t>L-16</t>
  </si>
  <si>
    <t>L-17</t>
  </si>
  <si>
    <t>L-18</t>
  </si>
  <si>
    <t>L-19</t>
  </si>
  <si>
    <t>L-20</t>
  </si>
  <si>
    <t>L-21</t>
  </si>
  <si>
    <t>L-22</t>
  </si>
  <si>
    <t>L-23</t>
  </si>
  <si>
    <t>L-24</t>
  </si>
  <si>
    <t>2400A</t>
  </si>
  <si>
    <t>2400B</t>
  </si>
  <si>
    <t>2400C</t>
  </si>
  <si>
    <t>2800A</t>
  </si>
  <si>
    <t>2800B</t>
  </si>
  <si>
    <t>5400A</t>
  </si>
  <si>
    <t>5400B</t>
  </si>
  <si>
    <t>CCA</t>
  </si>
  <si>
    <t>FORM OF OPTION</t>
  </si>
  <si>
    <t>(See Rule 8 &amp; 9 )</t>
  </si>
  <si>
    <t>Hereby elect the revised Pay</t>
  </si>
  <si>
    <t>structure with effect from 1* October , 2017.</t>
  </si>
  <si>
    <t>I</t>
  </si>
  <si>
    <t>Hereby elect to continue on</t>
  </si>
  <si>
    <t>Running Pay Band and grade Pay of my substantive/officiating post mentioned</t>
  </si>
  <si>
    <t>below untill:</t>
  </si>
  <si>
    <t>the date of my next Increments date of my subsequent</t>
  </si>
  <si>
    <t xml:space="preserve"> increment  raising My Pay to  RS</t>
  </si>
  <si>
    <t>I vacate or cease</t>
  </si>
  <si>
    <t xml:space="preserve"> to draw pay in the existing Pay structure the date of my promotion/upgradation</t>
  </si>
  <si>
    <t xml:space="preserve"> to the post of </t>
  </si>
  <si>
    <t>*1</t>
  </si>
  <si>
    <t>*2</t>
  </si>
  <si>
    <t>Existing Running Pay Band and Grade Pay</t>
  </si>
  <si>
    <t>Signature</t>
  </si>
  <si>
    <t>Signature :</t>
  </si>
  <si>
    <t>Name :</t>
  </si>
  <si>
    <t>Designation :</t>
  </si>
  <si>
    <t>Office in which employed :</t>
  </si>
  <si>
    <t>*</t>
  </si>
  <si>
    <t>TO be scored out, If not applicable.</t>
  </si>
  <si>
    <t>UNDERTAKING</t>
  </si>
  <si>
    <t>I hereby undertake that in the event of my Pay having been fixed in a manner contrary</t>
  </si>
  <si>
    <t xml:space="preserve">made shall be refunded by me to the Government either by adjustment against future payments </t>
  </si>
  <si>
    <t xml:space="preserve">due to me or otherwise. </t>
  </si>
  <si>
    <t>Date :</t>
  </si>
  <si>
    <t>Place :</t>
  </si>
  <si>
    <t>Received the above declaration</t>
  </si>
  <si>
    <t>(Head Of the Office)</t>
  </si>
  <si>
    <t>(I)</t>
  </si>
  <si>
    <t>(II)</t>
  </si>
  <si>
    <t xml:space="preserve">The entry of the post is appearing in the aforesaid rule at Sr No </t>
  </si>
  <si>
    <t xml:space="preserve"> of schedule II section  </t>
  </si>
  <si>
    <t>B</t>
  </si>
  <si>
    <t>(III)</t>
  </si>
  <si>
    <t>Place</t>
  </si>
  <si>
    <t>Date</t>
  </si>
  <si>
    <t>ChecKed and Approved</t>
  </si>
  <si>
    <t>Account offcer / Asstt accounts office -I</t>
  </si>
  <si>
    <t>No : F                                                                               Date</t>
  </si>
  <si>
    <t>Copy to -</t>
  </si>
  <si>
    <t>dk;kZy; vkns'k</t>
  </si>
  <si>
    <t>ftyk f'k{kk vf/kdkjh ek0f'k0</t>
  </si>
  <si>
    <t>}kjk</t>
  </si>
  <si>
    <t xml:space="preserve">fnukad </t>
  </si>
  <si>
    <t xml:space="preserve">dks iqujhf{kr osrueku 2017es osru LFkjhdj.k vuqeksnu fd;s tkus ls </t>
  </si>
  <si>
    <t>in</t>
  </si>
  <si>
    <t>dz-l-</t>
  </si>
  <si>
    <t xml:space="preserve">uke deZpkjh </t>
  </si>
  <si>
    <t>fodYi dh    frfFk</t>
  </si>
  <si>
    <t xml:space="preserve">iqujhf{kr osrueku 2017 es osru fu/kkZj.k </t>
  </si>
  <si>
    <t>vkxkeh osru o`f) frfFk</t>
  </si>
  <si>
    <t>Hkkoh osru</t>
  </si>
  <si>
    <t>jauhx is</t>
  </si>
  <si>
    <t>xzsM is</t>
  </si>
  <si>
    <t>;ksx</t>
  </si>
  <si>
    <t>osru fu/kkZj.k dh frfFk</t>
  </si>
  <si>
    <t>LEVEL IN PAY MATRIX</t>
  </si>
  <si>
    <t>fu/kkZfjr osru</t>
  </si>
  <si>
    <t>dzekad&amp;-</t>
  </si>
  <si>
    <t>fnukad-&amp;</t>
  </si>
  <si>
    <t>izfrfyfi&amp;lwpukFkZ ,ao vko';d dk;Zokgh gsrq</t>
  </si>
  <si>
    <t>lEcf/kr dkfeZd</t>
  </si>
  <si>
    <t>futh iaftdk</t>
  </si>
  <si>
    <t xml:space="preserve"> </t>
  </si>
  <si>
    <t>dkfeZd Jh</t>
  </si>
  <si>
    <r>
      <t xml:space="preserve">uksV&amp; vkfFkZd ykHk </t>
    </r>
    <r>
      <rPr>
        <b/>
        <sz val="14"/>
        <color theme="1"/>
        <rFont val="Calibri"/>
        <family val="2"/>
        <scheme val="minor"/>
      </rPr>
      <t xml:space="preserve"> 01-10-2017</t>
    </r>
    <r>
      <rPr>
        <b/>
        <sz val="14"/>
        <color theme="1"/>
        <rFont val="Kruti Dev 010"/>
      </rPr>
      <t xml:space="preserve"> lss ns; gksxk a</t>
    </r>
  </si>
  <si>
    <r>
      <t xml:space="preserve">orZeku osru </t>
    </r>
    <r>
      <rPr>
        <sz val="12"/>
        <color theme="1"/>
        <rFont val="Calibri"/>
        <family val="2"/>
        <scheme val="minor"/>
      </rPr>
      <t>01-10-2017</t>
    </r>
    <r>
      <rPr>
        <sz val="14"/>
        <color theme="1"/>
        <rFont val="Kruti Dev 010"/>
      </rPr>
      <t xml:space="preserve"> dks</t>
    </r>
  </si>
  <si>
    <t>gLrk{kj e; lhy</t>
  </si>
  <si>
    <t>Existing Grade Pay  :-</t>
  </si>
  <si>
    <t>Existing Grade Pay No. :--</t>
  </si>
  <si>
    <t>Levels  :--</t>
  </si>
  <si>
    <r>
      <t xml:space="preserve">7th pay (Oct 2017 Basic) </t>
    </r>
    <r>
      <rPr>
        <sz val="14"/>
        <color theme="1"/>
        <rFont val="Arial"/>
        <family val="2"/>
      </rPr>
      <t>ˣ</t>
    </r>
    <r>
      <rPr>
        <sz val="14"/>
        <color theme="1"/>
        <rFont val="Calibri"/>
        <family val="2"/>
      </rPr>
      <t xml:space="preserve"> 2.57</t>
    </r>
  </si>
  <si>
    <t>NPS Ded. 10%</t>
  </si>
  <si>
    <t>Summary</t>
  </si>
  <si>
    <t>osru M~zk</t>
  </si>
  <si>
    <t>PAY SLIP</t>
  </si>
  <si>
    <t>Existing Running Pay Band  :-</t>
  </si>
  <si>
    <t>CHANDAWAL NAGAR</t>
  </si>
  <si>
    <t>dk osru fuEukuqlkj fu;ru dj Hkqxrku vkgj.k djus dh Lohd`fr iznku dh tkrh gSA</t>
  </si>
  <si>
    <t>Subordinate Service</t>
  </si>
  <si>
    <t>Certified that : -</t>
  </si>
  <si>
    <t>Staste service</t>
  </si>
  <si>
    <t>Ministiryal service</t>
  </si>
  <si>
    <t>PanChayati Raj</t>
  </si>
  <si>
    <t>NIGAM</t>
  </si>
  <si>
    <t>OTHER</t>
  </si>
  <si>
    <t>Multiplan Corporation</t>
  </si>
  <si>
    <t>Education Dapartment</t>
  </si>
  <si>
    <t>heeralaljatchandawal@gmail.com</t>
  </si>
  <si>
    <t>lgk;d ys[kkf/kdkjh&amp;1 dk;kZy;</t>
  </si>
  <si>
    <t xml:space="preserve">to the previsions contained in the Rules , as detected subsequently, any excess payments so </t>
  </si>
  <si>
    <t>For substantive / officiating Post :</t>
  </si>
  <si>
    <t>Date Of Last Increment in the running Pay Band &amp; Grade Pay</t>
  </si>
  <si>
    <t>Date from which Rajasthan Civil Services (Revised Pay) rules., 2017 opted (permissible as per rules)</t>
  </si>
  <si>
    <t>Amount arrived at by Multiplying basic Pay as. at SI No. 5(A) by 2.57 (rounded in RS)</t>
  </si>
  <si>
    <r>
      <t xml:space="preserve">Personal Pay under rules 11(6) Ie difference of item (i)-(ii)  </t>
    </r>
    <r>
      <rPr>
        <b/>
        <sz val="11"/>
        <color theme="1"/>
        <rFont val="Calibri"/>
        <family val="2"/>
        <scheme val="minor"/>
      </rPr>
      <t>(To be absorbed in Future incresses in Pay)</t>
    </r>
  </si>
  <si>
    <t>(A/B/C/) Under -</t>
  </si>
  <si>
    <t>Regular Pay</t>
  </si>
  <si>
    <t>Fix Pay</t>
  </si>
  <si>
    <r>
      <rPr>
        <sz val="12"/>
        <color theme="1"/>
        <rFont val="Kruti Dev 010"/>
      </rPr>
      <t xml:space="preserve">       jkT; ljdkj dh vf/klwpuk</t>
    </r>
    <r>
      <rPr>
        <sz val="12"/>
        <color theme="1"/>
        <rFont val="DevLys 010"/>
      </rPr>
      <t xml:space="preserve"> </t>
    </r>
    <r>
      <rPr>
        <sz val="12"/>
        <color theme="1"/>
        <rFont val="Calibri"/>
        <family val="2"/>
        <scheme val="minor"/>
      </rPr>
      <t>No.F.15(1)FD/Rules/2017 Jaipur Date-30.10.2017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Kruti Dev 010"/>
      </rPr>
      <t xml:space="preserve">dh vuqikyuk es Jheku </t>
    </r>
  </si>
  <si>
    <t>Jh dks"kkf/kdkjh @ mi dks"kkf/kdkjh &amp;</t>
  </si>
  <si>
    <t>Posting Place :-</t>
  </si>
  <si>
    <t>Washing All.</t>
  </si>
  <si>
    <t>Physical Allowace</t>
  </si>
  <si>
    <t>Physical All.</t>
  </si>
  <si>
    <t>OTHER All.</t>
  </si>
  <si>
    <t>HEERA LAL JAT</t>
  </si>
  <si>
    <t>G.U.P.S. POTALIYA</t>
  </si>
  <si>
    <t>PALI</t>
  </si>
  <si>
    <t>Block Elemantry Education Office , Panchyat Samiti- Sojat City (pali)</t>
  </si>
  <si>
    <t>as above accordance with the</t>
  </si>
  <si>
    <t>Rajasthan Civil services ( Revised Pay) Rule 2017</t>
  </si>
  <si>
    <t>(a)      Name of Department :-</t>
  </si>
  <si>
    <t>(b)               Name of Service :-</t>
  </si>
  <si>
    <t>An undertaking has been obtained from the employee to refund overpayments if any , which may</t>
  </si>
  <si>
    <t xml:space="preserve">subsequently detected </t>
  </si>
  <si>
    <t xml:space="preserve">Head of office / Department </t>
  </si>
  <si>
    <t xml:space="preserve">Employee Concern sh/Smt./mrs. </t>
  </si>
  <si>
    <t>Pay in the Level in the pay matrix has been fixed Rs -</t>
  </si>
  <si>
    <t>Sojat City</t>
  </si>
  <si>
    <t>Office Of</t>
  </si>
  <si>
    <t>BLOCK ELEMANTRY EDUCATION OFFICER PANCHAYAT SAMITI - SOJAT CITY (PALI)</t>
  </si>
  <si>
    <t>( NAHAR SINGH RATHORE )</t>
  </si>
  <si>
    <t>Designation :-</t>
  </si>
  <si>
    <t>Employee Name :-</t>
  </si>
  <si>
    <t>Head Of Office / DDO  :-</t>
  </si>
  <si>
    <t>Name Of Head Officer / DDO  :-</t>
  </si>
  <si>
    <t>Sr.No.</t>
  </si>
  <si>
    <t>Name Of Employee</t>
  </si>
  <si>
    <t>Designation</t>
  </si>
  <si>
    <t>Posting Place</t>
  </si>
  <si>
    <t xml:space="preserve">Dist. </t>
  </si>
  <si>
    <t>substantive / officiating Post</t>
  </si>
  <si>
    <t>Pay Band</t>
  </si>
  <si>
    <t>Grade Pay</t>
  </si>
  <si>
    <t>Basic + Grade Pay</t>
  </si>
  <si>
    <t>GPF / NPS</t>
  </si>
  <si>
    <t>Deducation</t>
  </si>
  <si>
    <t>SI</t>
  </si>
  <si>
    <t>Other deduction</t>
  </si>
  <si>
    <t>NET PAY</t>
  </si>
  <si>
    <t>Running Pay Scale</t>
  </si>
  <si>
    <t xml:space="preserve">DA % </t>
  </si>
  <si>
    <t>HRA %</t>
  </si>
  <si>
    <t>NPS Ded. %</t>
  </si>
  <si>
    <t xml:space="preserve">Fix Pay / Regular Pay </t>
  </si>
  <si>
    <t>Rounded</t>
  </si>
  <si>
    <t>Basic According By Matrix</t>
  </si>
  <si>
    <t>Existing Grade Pay</t>
  </si>
  <si>
    <t>Existing Grade Pay No.</t>
  </si>
  <si>
    <t>Levels</t>
  </si>
  <si>
    <t xml:space="preserve">Basic On 01 Oct. 2017 </t>
  </si>
  <si>
    <t>Earnings</t>
  </si>
  <si>
    <t>PRAMANENT</t>
  </si>
  <si>
    <t>Sr. No. :-</t>
  </si>
  <si>
    <t>2800a</t>
  </si>
  <si>
    <t>2800b</t>
  </si>
  <si>
    <t>5400a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</si>
</sst>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[$-409]d/mmm/yyyy;@"/>
  </numFmts>
  <fonts count="8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0.39997558519241921"/>
      <name val="Calibri"/>
      <family val="2"/>
      <scheme val="minor"/>
    </font>
    <font>
      <b/>
      <sz val="14"/>
      <color rgb="FFFF0000"/>
      <name val="Kruti Dev 010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Kruti Dev 010"/>
    </font>
    <font>
      <b/>
      <sz val="14"/>
      <name val="Calibri"/>
      <family val="2"/>
      <scheme val="minor"/>
    </font>
    <font>
      <b/>
      <sz val="14"/>
      <color theme="0"/>
      <name val="Kruti Dev 010"/>
    </font>
    <font>
      <b/>
      <sz val="22"/>
      <color rgb="FF7030A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0070C0"/>
      <name val="Calibri"/>
      <family val="2"/>
    </font>
    <font>
      <b/>
      <sz val="22"/>
      <color rgb="FF0070C0"/>
      <name val="Wingdings"/>
      <charset val="2"/>
    </font>
    <font>
      <b/>
      <sz val="16"/>
      <color rgb="FFFF0000"/>
      <name val="Calibri"/>
      <family val="2"/>
      <scheme val="minor"/>
    </font>
    <font>
      <b/>
      <sz val="12"/>
      <color theme="0"/>
      <name val="Kruti Dev 010"/>
    </font>
    <font>
      <sz val="9"/>
      <color rgb="FF000000"/>
      <name val="Calibri"/>
    </font>
    <font>
      <sz val="9"/>
      <color rgb="FF3A2F42"/>
      <name val="Calibri"/>
    </font>
    <font>
      <sz val="9"/>
      <color rgb="FF361634"/>
      <name val="Calibri"/>
    </font>
    <font>
      <sz val="9"/>
      <name val="Calibri"/>
    </font>
    <font>
      <sz val="9"/>
      <color rgb="FF5B5264"/>
      <name val="Calibri"/>
    </font>
    <font>
      <sz val="8"/>
      <color rgb="FF000000"/>
      <name val="Calibri"/>
    </font>
    <font>
      <sz val="9"/>
      <color rgb="FF494256"/>
      <name val="Calibri"/>
    </font>
    <font>
      <sz val="9"/>
      <name val="Calibri"/>
      <family val="2"/>
    </font>
    <font>
      <sz val="9"/>
      <color rgb="FF5B5264"/>
      <name val="Calibri"/>
      <family val="2"/>
    </font>
    <font>
      <i/>
      <sz val="9"/>
      <color rgb="FF5B5264"/>
      <name val="Calibri"/>
      <family val="2"/>
    </font>
    <font>
      <sz val="9"/>
      <color rgb="FF696277"/>
      <name val="Calibri"/>
      <family val="2"/>
    </font>
    <font>
      <sz val="9"/>
      <color rgb="FF494256"/>
      <name val="Calibri"/>
      <family val="2"/>
    </font>
    <font>
      <sz val="9"/>
      <color rgb="FF361634"/>
      <name val="Calibri"/>
      <family val="2"/>
    </font>
    <font>
      <sz val="9"/>
      <color rgb="FF3A2F42"/>
      <name val="Calibri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Kruti Dev 010"/>
    </font>
    <font>
      <b/>
      <sz val="14"/>
      <color rgb="FFFFFF00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DevLys 010"/>
    </font>
    <font>
      <sz val="14"/>
      <color theme="1"/>
      <name val="DevLys 010"/>
    </font>
    <font>
      <sz val="14"/>
      <color theme="1"/>
      <name val="Arial"/>
      <family val="2"/>
    </font>
    <font>
      <sz val="12"/>
      <color theme="1"/>
      <name val="DevLys 010"/>
    </font>
    <font>
      <sz val="12"/>
      <color theme="1"/>
      <name val="Arial"/>
      <family val="2"/>
    </font>
    <font>
      <sz val="12"/>
      <color theme="1"/>
      <name val="Kruti Dev 010"/>
    </font>
    <font>
      <b/>
      <sz val="12"/>
      <color theme="1"/>
      <name val="Kruti Dev 010"/>
    </font>
    <font>
      <b/>
      <sz val="14"/>
      <color theme="1"/>
      <name val="Kruti Dev 010"/>
    </font>
    <font>
      <b/>
      <u/>
      <sz val="14"/>
      <color theme="1"/>
      <name val="Kruti Dev 010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Calibri"/>
      <family val="2"/>
    </font>
    <font>
      <b/>
      <sz val="14"/>
      <color theme="9" tint="0.59999389629810485"/>
      <name val="Kruti Dev 010"/>
    </font>
    <font>
      <b/>
      <i/>
      <u/>
      <sz val="14"/>
      <color theme="1"/>
      <name val="Kruti Dev 010"/>
    </font>
    <font>
      <b/>
      <i/>
      <u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0.39997558519241921"/>
      <name val="Kruti Dev 010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.5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i/>
      <sz val="14"/>
      <color theme="5" tint="-0.249977111117893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u/>
      <sz val="14"/>
      <color rgb="FF7030A0"/>
      <name val="Calibri"/>
      <family val="2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rgb="FFFFFF0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 style="double">
        <color rgb="FFFFFF00"/>
      </left>
      <right style="double">
        <color rgb="FFFFFF00"/>
      </right>
      <top style="double">
        <color rgb="FFFFFF00"/>
      </top>
      <bottom style="double">
        <color rgb="FFFFFF00"/>
      </bottom>
      <diagonal/>
    </border>
    <border>
      <left style="double">
        <color rgb="FFFFFF00"/>
      </left>
      <right/>
      <top style="double">
        <color rgb="FFFFFF00"/>
      </top>
      <bottom style="double">
        <color rgb="FFFFFF00"/>
      </bottom>
      <diagonal/>
    </border>
    <border>
      <left/>
      <right style="double">
        <color rgb="FFFFFF00"/>
      </right>
      <top style="double">
        <color rgb="FFFFFF00"/>
      </top>
      <bottom style="double">
        <color rgb="FFFFFF00"/>
      </bottom>
      <diagonal/>
    </border>
    <border>
      <left style="double">
        <color rgb="FFFFFF00"/>
      </left>
      <right style="double">
        <color rgb="FFFFFF00"/>
      </right>
      <top/>
      <bottom style="double">
        <color rgb="FFFFFF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7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4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7" xfId="0" applyBorder="1" applyProtection="1">
      <protection hidden="1"/>
    </xf>
    <xf numFmtId="164" fontId="21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22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2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25" xfId="0" applyFont="1" applyFill="1" applyBorder="1" applyAlignment="1" applyProtection="1">
      <alignment horizontal="center" vertical="center" wrapText="1"/>
      <protection hidden="1"/>
    </xf>
    <xf numFmtId="1" fontId="25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25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1" xfId="0" applyFont="1" applyFill="1" applyBorder="1" applyAlignment="1" applyProtection="1">
      <alignment horizontal="center" vertical="center"/>
      <protection hidden="1"/>
    </xf>
    <xf numFmtId="1" fontId="25" fillId="0" borderId="27" xfId="0" applyNumberFormat="1" applyFont="1" applyFill="1" applyBorder="1" applyAlignment="1" applyProtection="1">
      <alignment horizontal="center" vertical="center" wrapText="1"/>
      <protection hidden="1"/>
    </xf>
    <xf numFmtId="1" fontId="27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26" xfId="0" applyNumberFormat="1" applyFont="1" applyFill="1" applyBorder="1" applyAlignment="1" applyProtection="1">
      <alignment horizontal="center" vertical="center" wrapText="1"/>
      <protection hidden="1"/>
    </xf>
    <xf numFmtId="1" fontId="24" fillId="0" borderId="27" xfId="0" applyNumberFormat="1" applyFont="1" applyFill="1" applyBorder="1" applyAlignment="1" applyProtection="1">
      <alignment horizontal="center" vertical="center" wrapText="1"/>
      <protection hidden="1"/>
    </xf>
    <xf numFmtId="1" fontId="27" fillId="0" borderId="26" xfId="0" applyNumberFormat="1" applyFont="1" applyFill="1" applyBorder="1" applyAlignment="1" applyProtection="1">
      <alignment horizontal="center" vertical="center" wrapText="1"/>
      <protection hidden="1"/>
    </xf>
    <xf numFmtId="1" fontId="27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164" fontId="27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23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21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28" fillId="0" borderId="25" xfId="0" applyFont="1" applyFill="1" applyBorder="1" applyAlignment="1" applyProtection="1">
      <alignment horizontal="center" vertical="center"/>
      <protection hidden="1"/>
    </xf>
    <xf numFmtId="0" fontId="28" fillId="0" borderId="25" xfId="0" applyFont="1" applyFill="1" applyBorder="1" applyAlignment="1" applyProtection="1">
      <alignment horizontal="center" vertical="center" wrapText="1"/>
      <protection hidden="1"/>
    </xf>
    <xf numFmtId="1" fontId="28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29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30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31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32" fillId="0" borderId="25" xfId="0" applyNumberFormat="1" applyFont="1" applyFill="1" applyBorder="1" applyAlignment="1" applyProtection="1">
      <alignment horizontal="center" vertical="center" wrapText="1"/>
      <protection hidden="1"/>
    </xf>
    <xf numFmtId="1" fontId="28" fillId="0" borderId="26" xfId="0" applyNumberFormat="1" applyFont="1" applyFill="1" applyBorder="1" applyAlignment="1" applyProtection="1">
      <alignment horizontal="center" vertical="center" wrapText="1"/>
      <protection hidden="1"/>
    </xf>
    <xf numFmtId="1" fontId="29" fillId="0" borderId="26" xfId="0" applyNumberFormat="1" applyFont="1" applyFill="1" applyBorder="1" applyAlignment="1" applyProtection="1">
      <alignment horizontal="center" vertical="center" wrapText="1"/>
      <protection hidden="1"/>
    </xf>
    <xf numFmtId="1" fontId="33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32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34" fillId="0" borderId="25" xfId="0" applyNumberFormat="1" applyFont="1" applyFill="1" applyBorder="1" applyAlignment="1" applyProtection="1">
      <alignment horizontal="center" vertical="center" wrapText="1"/>
      <protection hidden="1"/>
    </xf>
    <xf numFmtId="164" fontId="3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8" xfId="0" applyBorder="1" applyAlignment="1" applyProtection="1">
      <alignment vertical="center"/>
      <protection hidden="1"/>
    </xf>
    <xf numFmtId="0" fontId="0" fillId="0" borderId="31" xfId="0" applyBorder="1" applyProtection="1">
      <protection hidden="1"/>
    </xf>
    <xf numFmtId="0" fontId="0" fillId="0" borderId="22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3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right" vertical="center"/>
      <protection hidden="1"/>
    </xf>
    <xf numFmtId="0" fontId="39" fillId="0" borderId="0" xfId="0" applyFont="1"/>
    <xf numFmtId="0" fontId="4" fillId="0" borderId="1" xfId="0" applyFont="1" applyBorder="1" applyAlignment="1" applyProtection="1">
      <alignment horizontal="center" vertical="center"/>
      <protection hidden="1"/>
    </xf>
    <xf numFmtId="0" fontId="45" fillId="0" borderId="0" xfId="0" applyFont="1" applyProtection="1">
      <protection hidden="1"/>
    </xf>
    <xf numFmtId="0" fontId="41" fillId="0" borderId="0" xfId="0" applyFont="1" applyProtection="1">
      <protection hidden="1"/>
    </xf>
    <xf numFmtId="0" fontId="40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center" vertical="top"/>
      <protection hidden="1"/>
    </xf>
    <xf numFmtId="0" fontId="37" fillId="0" borderId="0" xfId="0" applyFont="1" applyAlignment="1" applyProtection="1">
      <alignment vertical="top"/>
      <protection hidden="1"/>
    </xf>
    <xf numFmtId="0" fontId="41" fillId="0" borderId="0" xfId="0" applyFont="1" applyAlignment="1" applyProtection="1">
      <alignment vertical="top"/>
      <protection hidden="1"/>
    </xf>
    <xf numFmtId="0" fontId="45" fillId="0" borderId="8" xfId="0" applyFont="1" applyBorder="1" applyAlignment="1" applyProtection="1">
      <alignment vertical="top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37" fillId="2" borderId="1" xfId="0" applyFont="1" applyFill="1" applyBorder="1" applyAlignment="1" applyProtection="1">
      <alignment horizontal="center" vertical="center" wrapText="1"/>
      <protection hidden="1"/>
    </xf>
    <xf numFmtId="0" fontId="37" fillId="0" borderId="28" xfId="0" applyFont="1" applyBorder="1" applyAlignment="1" applyProtection="1">
      <alignment horizontal="center" vertical="center" wrapText="1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14" fontId="50" fillId="0" borderId="1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4" fontId="49" fillId="0" borderId="1" xfId="0" applyNumberFormat="1" applyFont="1" applyBorder="1" applyAlignment="1" applyProtection="1">
      <alignment horizontal="center" vertical="center"/>
      <protection hidden="1"/>
    </xf>
    <xf numFmtId="0" fontId="41" fillId="0" borderId="0" xfId="0" applyFont="1" applyAlignment="1" applyProtection="1">
      <protection hidden="1"/>
    </xf>
    <xf numFmtId="0" fontId="37" fillId="0" borderId="0" xfId="0" applyFont="1" applyProtection="1">
      <protection hidden="1"/>
    </xf>
    <xf numFmtId="0" fontId="41" fillId="0" borderId="0" xfId="0" applyFont="1" applyAlignment="1" applyProtection="1">
      <alignment horizontal="left" vertical="top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top"/>
      <protection locked="0"/>
    </xf>
    <xf numFmtId="14" fontId="5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14" fontId="0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hidden="1"/>
    </xf>
    <xf numFmtId="0" fontId="46" fillId="0" borderId="0" xfId="0" applyFont="1" applyAlignment="1" applyProtection="1">
      <alignment horizontal="center" vertical="top"/>
      <protection locked="0"/>
    </xf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hidden="1"/>
    </xf>
    <xf numFmtId="1" fontId="4" fillId="0" borderId="1" xfId="0" applyNumberFormat="1" applyFont="1" applyBorder="1" applyAlignment="1" applyProtection="1">
      <alignment horizontal="center" vertical="center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56" fillId="0" borderId="1" xfId="0" applyFont="1" applyBorder="1" applyAlignment="1" applyProtection="1">
      <alignment horizontal="center" vertical="center" wrapText="1"/>
      <protection hidden="1"/>
    </xf>
    <xf numFmtId="0" fontId="60" fillId="0" borderId="0" xfId="0" applyFont="1" applyProtection="1">
      <protection hidden="1"/>
    </xf>
    <xf numFmtId="0" fontId="60" fillId="0" borderId="0" xfId="0" applyFont="1" applyAlignment="1" applyProtection="1">
      <protection hidden="1"/>
    </xf>
    <xf numFmtId="0" fontId="61" fillId="0" borderId="0" xfId="0" applyFont="1" applyProtection="1">
      <protection hidden="1"/>
    </xf>
    <xf numFmtId="0" fontId="61" fillId="0" borderId="0" xfId="0" applyFont="1" applyAlignment="1" applyProtection="1">
      <protection hidden="1"/>
    </xf>
    <xf numFmtId="0" fontId="62" fillId="0" borderId="0" xfId="0" applyFont="1" applyProtection="1">
      <protection hidden="1"/>
    </xf>
    <xf numFmtId="14" fontId="1" fillId="2" borderId="0" xfId="0" applyNumberFormat="1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60" fillId="0" borderId="0" xfId="0" applyFont="1" applyBorder="1" applyAlignment="1" applyProtection="1">
      <alignment horizontal="left" vertical="center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61" fillId="0" borderId="0" xfId="0" applyFont="1" applyBorder="1" applyAlignment="1" applyProtection="1">
      <alignment horizontal="center"/>
      <protection hidden="1"/>
    </xf>
    <xf numFmtId="0" fontId="49" fillId="0" borderId="1" xfId="0" applyFont="1" applyBorder="1" applyAlignment="1" applyProtection="1">
      <alignment horizontal="left" vertical="center"/>
      <protection locked="0"/>
    </xf>
    <xf numFmtId="0" fontId="64" fillId="0" borderId="0" xfId="0" applyFont="1" applyAlignment="1" applyProtection="1">
      <alignment horizontal="center" vertical="center"/>
      <protection hidden="1"/>
    </xf>
    <xf numFmtId="0" fontId="0" fillId="0" borderId="0" xfId="0" applyFont="1" applyBorder="1" applyProtection="1">
      <protection hidden="1"/>
    </xf>
    <xf numFmtId="0" fontId="4" fillId="0" borderId="8" xfId="0" applyFont="1" applyBorder="1" applyAlignment="1" applyProtection="1">
      <alignment horizontal="left" vertical="top"/>
      <protection hidden="1"/>
    </xf>
    <xf numFmtId="0" fontId="51" fillId="2" borderId="1" xfId="0" applyFont="1" applyFill="1" applyBorder="1" applyAlignment="1" applyProtection="1">
      <alignment horizontal="center" vertical="center"/>
      <protection locked="0" hidden="1"/>
    </xf>
    <xf numFmtId="0" fontId="56" fillId="0" borderId="1" xfId="0" applyFont="1" applyBorder="1" applyAlignment="1" applyProtection="1">
      <alignment horizontal="center" vertical="center"/>
      <protection locked="0" hidden="1"/>
    </xf>
    <xf numFmtId="0" fontId="6" fillId="3" borderId="13" xfId="0" applyFont="1" applyFill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20" fillId="3" borderId="0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72" fillId="3" borderId="0" xfId="0" applyFont="1" applyFill="1" applyBorder="1" applyAlignment="1" applyProtection="1">
      <alignment horizontal="center" vertical="center"/>
      <protection hidden="1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hidden="1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71" fillId="2" borderId="39" xfId="0" applyFont="1" applyFill="1" applyBorder="1" applyAlignment="1" applyProtection="1">
      <alignment horizontal="center" vertical="center" wrapText="1"/>
      <protection locked="0"/>
    </xf>
    <xf numFmtId="0" fontId="73" fillId="2" borderId="39" xfId="0" applyFont="1" applyFill="1" applyBorder="1" applyAlignment="1" applyProtection="1">
      <alignment horizontal="center" vertical="center" wrapText="1"/>
      <protection locked="0"/>
    </xf>
    <xf numFmtId="0" fontId="73" fillId="2" borderId="39" xfId="0" applyFont="1" applyFill="1" applyBorder="1" applyAlignment="1" applyProtection="1">
      <alignment horizontal="center" vertical="center"/>
      <protection locked="0"/>
    </xf>
    <xf numFmtId="0" fontId="38" fillId="3" borderId="35" xfId="0" applyFont="1" applyFill="1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38" fillId="3" borderId="38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Protection="1">
      <protection hidden="1"/>
    </xf>
    <xf numFmtId="0" fontId="74" fillId="3" borderId="38" xfId="0" applyFont="1" applyFill="1" applyBorder="1" applyAlignment="1" applyProtection="1">
      <alignment horizontal="center" vertical="center" wrapText="1"/>
      <protection hidden="1"/>
    </xf>
    <xf numFmtId="0" fontId="8" fillId="3" borderId="38" xfId="0" applyFont="1" applyFill="1" applyBorder="1" applyAlignment="1" applyProtection="1">
      <alignment horizontal="center" vertical="center" wrapText="1"/>
      <protection hidden="1"/>
    </xf>
    <xf numFmtId="0" fontId="76" fillId="3" borderId="38" xfId="0" applyFont="1" applyFill="1" applyBorder="1" applyAlignment="1" applyProtection="1">
      <alignment horizontal="center" vertical="center" wrapText="1"/>
      <protection hidden="1"/>
    </xf>
    <xf numFmtId="0" fontId="75" fillId="3" borderId="38" xfId="0" applyFont="1" applyFill="1" applyBorder="1" applyAlignment="1" applyProtection="1">
      <alignment horizontal="center" vertical="center"/>
      <protection hidden="1"/>
    </xf>
    <xf numFmtId="0" fontId="77" fillId="3" borderId="38" xfId="0" applyFont="1" applyFill="1" applyBorder="1" applyAlignment="1" applyProtection="1">
      <alignment horizontal="center" vertical="center"/>
      <protection hidden="1"/>
    </xf>
    <xf numFmtId="0" fontId="19" fillId="3" borderId="38" xfId="0" applyFont="1" applyFill="1" applyBorder="1" applyAlignment="1" applyProtection="1">
      <alignment horizontal="center" vertical="center"/>
      <protection hidden="1"/>
    </xf>
    <xf numFmtId="0" fontId="74" fillId="3" borderId="38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6" fillId="3" borderId="0" xfId="0" applyFont="1" applyFill="1" applyBorder="1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1" fillId="2" borderId="38" xfId="0" applyFont="1" applyFill="1" applyBorder="1" applyAlignment="1" applyProtection="1">
      <alignment horizontal="left" vertical="center"/>
      <protection locked="0"/>
    </xf>
    <xf numFmtId="0" fontId="11" fillId="2" borderId="35" xfId="0" applyFont="1" applyFill="1" applyBorder="1" applyAlignment="1" applyProtection="1">
      <alignment horizontal="left" vertical="center"/>
      <protection locked="0"/>
    </xf>
    <xf numFmtId="0" fontId="62" fillId="0" borderId="1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3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left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8" fillId="3" borderId="44" xfId="0" applyFont="1" applyFill="1" applyBorder="1" applyAlignment="1" applyProtection="1">
      <alignment horizontal="center" vertical="center" wrapText="1"/>
      <protection hidden="1"/>
    </xf>
    <xf numFmtId="0" fontId="8" fillId="3" borderId="44" xfId="0" applyFont="1" applyFill="1" applyBorder="1" applyAlignment="1" applyProtection="1">
      <alignment horizontal="center" vertical="center" wrapText="1"/>
      <protection hidden="1"/>
    </xf>
    <xf numFmtId="0" fontId="76" fillId="3" borderId="44" xfId="0" applyFont="1" applyFill="1" applyBorder="1" applyAlignment="1" applyProtection="1">
      <alignment horizontal="center" vertical="center" wrapText="1"/>
      <protection hidden="1"/>
    </xf>
    <xf numFmtId="0" fontId="75" fillId="3" borderId="44" xfId="0" applyFont="1" applyFill="1" applyBorder="1" applyAlignment="1" applyProtection="1">
      <alignment horizontal="center" vertical="center"/>
      <protection hidden="1"/>
    </xf>
    <xf numFmtId="0" fontId="77" fillId="3" borderId="44" xfId="0" applyFont="1" applyFill="1" applyBorder="1" applyAlignment="1" applyProtection="1">
      <alignment horizontal="center" vertical="center"/>
      <protection hidden="1"/>
    </xf>
    <xf numFmtId="0" fontId="19" fillId="3" borderId="44" xfId="0" applyFont="1" applyFill="1" applyBorder="1" applyAlignment="1" applyProtection="1">
      <alignment horizontal="center" vertical="center"/>
      <protection hidden="1"/>
    </xf>
    <xf numFmtId="0" fontId="74" fillId="3" borderId="44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53" fillId="3" borderId="0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Border="1" applyAlignment="1" applyProtection="1">
      <alignment vertical="top" wrapText="1"/>
      <protection hidden="1"/>
    </xf>
    <xf numFmtId="0" fontId="6" fillId="3" borderId="0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vertical="center" wrapText="1"/>
      <protection hidden="1"/>
    </xf>
    <xf numFmtId="0" fontId="6" fillId="3" borderId="45" xfId="0" applyFont="1" applyFill="1" applyBorder="1" applyAlignment="1" applyProtection="1">
      <alignment vertical="center"/>
      <protection hidden="1"/>
    </xf>
    <xf numFmtId="0" fontId="58" fillId="3" borderId="45" xfId="0" applyFont="1" applyFill="1" applyBorder="1" applyAlignment="1" applyProtection="1">
      <alignment horizontal="right" vertical="center"/>
      <protection hidden="1"/>
    </xf>
    <xf numFmtId="0" fontId="0" fillId="3" borderId="45" xfId="0" applyFill="1" applyBorder="1" applyProtection="1">
      <protection hidden="1"/>
    </xf>
    <xf numFmtId="0" fontId="0" fillId="3" borderId="45" xfId="0" applyFill="1" applyBorder="1" applyAlignment="1" applyProtection="1">
      <alignment horizontal="center" vertical="center"/>
      <protection hidden="1"/>
    </xf>
    <xf numFmtId="0" fontId="20" fillId="3" borderId="45" xfId="0" applyFont="1" applyFill="1" applyBorder="1" applyAlignment="1" applyProtection="1">
      <alignment horizontal="center" vertical="center" wrapText="1"/>
      <protection hidden="1"/>
    </xf>
    <xf numFmtId="0" fontId="74" fillId="3" borderId="45" xfId="0" applyFont="1" applyFill="1" applyBorder="1" applyAlignment="1" applyProtection="1">
      <alignment horizontal="center" vertical="center"/>
      <protection hidden="1"/>
    </xf>
    <xf numFmtId="0" fontId="11" fillId="2" borderId="38" xfId="0" applyFont="1" applyFill="1" applyBorder="1" applyAlignment="1" applyProtection="1">
      <alignment horizontal="right" vertical="center"/>
      <protection locked="0"/>
    </xf>
    <xf numFmtId="0" fontId="11" fillId="2" borderId="35" xfId="0" applyFont="1" applyFill="1" applyBorder="1" applyAlignment="1" applyProtection="1">
      <alignment horizontal="right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left" vertical="center"/>
      <protection hidden="1"/>
    </xf>
    <xf numFmtId="0" fontId="71" fillId="3" borderId="39" xfId="0" applyFont="1" applyFill="1" applyBorder="1" applyAlignment="1" applyProtection="1">
      <alignment horizontal="center" vertical="center"/>
      <protection hidden="1"/>
    </xf>
    <xf numFmtId="0" fontId="71" fillId="3" borderId="39" xfId="0" applyFont="1" applyFill="1" applyBorder="1" applyAlignment="1" applyProtection="1">
      <alignment horizontal="center" vertical="center" wrapText="1"/>
      <protection hidden="1"/>
    </xf>
    <xf numFmtId="0" fontId="71" fillId="3" borderId="0" xfId="0" applyFont="1" applyFill="1" applyBorder="1" applyAlignment="1" applyProtection="1">
      <alignment horizontal="center" vertical="center"/>
      <protection hidden="1"/>
    </xf>
    <xf numFmtId="0" fontId="73" fillId="3" borderId="39" xfId="0" applyFont="1" applyFill="1" applyBorder="1" applyAlignment="1" applyProtection="1">
      <alignment horizontal="center" vertical="center" wrapText="1"/>
      <protection hidden="1"/>
    </xf>
    <xf numFmtId="0" fontId="38" fillId="3" borderId="38" xfId="0" applyFont="1" applyFill="1" applyBorder="1" applyAlignment="1" applyProtection="1">
      <alignment horizontal="center" vertical="center"/>
      <protection hidden="1"/>
    </xf>
    <xf numFmtId="0" fontId="38" fillId="3" borderId="37" xfId="0" applyFont="1" applyFill="1" applyBorder="1" applyAlignment="1" applyProtection="1">
      <alignment horizontal="center" vertical="center"/>
      <protection hidden="1"/>
    </xf>
    <xf numFmtId="0" fontId="3" fillId="3" borderId="45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 wrapText="1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11" fillId="2" borderId="38" xfId="0" applyFont="1" applyFill="1" applyBorder="1" applyProtection="1">
      <protection locked="0"/>
    </xf>
    <xf numFmtId="0" fontId="11" fillId="2" borderId="38" xfId="0" applyFont="1" applyFill="1" applyBorder="1" applyAlignment="1" applyProtection="1">
      <alignment horizontal="center" vertical="center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11" fillId="2" borderId="35" xfId="0" applyFont="1" applyFill="1" applyBorder="1" applyProtection="1">
      <protection locked="0"/>
    </xf>
    <xf numFmtId="0" fontId="11" fillId="2" borderId="35" xfId="0" applyFont="1" applyFill="1" applyBorder="1" applyAlignment="1" applyProtection="1">
      <alignment horizontal="center" vertical="center"/>
      <protection locked="0"/>
    </xf>
    <xf numFmtId="0" fontId="11" fillId="2" borderId="35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Protection="1">
      <protection locked="0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37" xfId="0" applyFont="1" applyFill="1" applyBorder="1" applyAlignment="1" applyProtection="1">
      <alignment horizontal="center" vertical="center" wrapText="1"/>
      <protection locked="0"/>
    </xf>
    <xf numFmtId="0" fontId="0" fillId="2" borderId="38" xfId="0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0" fillId="2" borderId="37" xfId="0" applyFill="1" applyBorder="1" applyProtection="1">
      <protection locked="0"/>
    </xf>
    <xf numFmtId="0" fontId="13" fillId="2" borderId="15" xfId="0" applyFont="1" applyFill="1" applyBorder="1" applyAlignment="1" applyProtection="1">
      <alignment horizontal="center" vertical="center"/>
      <protection hidden="1"/>
    </xf>
    <xf numFmtId="0" fontId="13" fillId="2" borderId="16" xfId="0" applyFont="1" applyFill="1" applyBorder="1" applyAlignment="1" applyProtection="1">
      <alignment horizontal="center" vertical="center"/>
      <protection hidden="1"/>
    </xf>
    <xf numFmtId="0" fontId="13" fillId="2" borderId="17" xfId="0" applyFont="1" applyFill="1" applyBorder="1" applyAlignment="1" applyProtection="1">
      <alignment horizontal="center" vertical="center"/>
      <protection hidden="1"/>
    </xf>
    <xf numFmtId="0" fontId="15" fillId="2" borderId="18" xfId="0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15" fillId="2" borderId="19" xfId="0" applyFont="1" applyFill="1" applyBorder="1" applyAlignment="1" applyProtection="1">
      <alignment horizontal="center" vertical="center"/>
      <protection hidden="1"/>
    </xf>
    <xf numFmtId="0" fontId="14" fillId="2" borderId="18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14" fillId="2" borderId="19" xfId="0" applyFont="1" applyFill="1" applyBorder="1" applyAlignment="1" applyProtection="1">
      <alignment horizontal="center" vertical="center"/>
      <protection hidden="1"/>
    </xf>
    <xf numFmtId="0" fontId="17" fillId="2" borderId="18" xfId="0" applyFont="1" applyFill="1" applyBorder="1" applyAlignment="1" applyProtection="1">
      <alignment horizontal="center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0" fontId="17" fillId="2" borderId="19" xfId="0" applyFont="1" applyFill="1" applyBorder="1" applyAlignment="1" applyProtection="1">
      <alignment horizontal="center" vertical="center"/>
      <protection hidden="1"/>
    </xf>
    <xf numFmtId="0" fontId="16" fillId="2" borderId="18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6" fillId="2" borderId="19" xfId="0" applyFont="1" applyFill="1" applyBorder="1" applyAlignment="1" applyProtection="1">
      <alignment horizontal="center" vertical="center"/>
      <protection hidden="1"/>
    </xf>
    <xf numFmtId="0" fontId="80" fillId="2" borderId="18" xfId="1" applyFont="1" applyFill="1" applyBorder="1" applyAlignment="1" applyProtection="1">
      <alignment horizontal="center" vertical="center"/>
      <protection hidden="1"/>
    </xf>
    <xf numFmtId="0" fontId="80" fillId="2" borderId="0" xfId="1" applyFont="1" applyFill="1" applyBorder="1" applyAlignment="1" applyProtection="1">
      <alignment horizontal="center" vertical="center"/>
      <protection hidden="1"/>
    </xf>
    <xf numFmtId="0" fontId="80" fillId="2" borderId="19" xfId="1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71" fillId="3" borderId="39" xfId="0" applyFont="1" applyFill="1" applyBorder="1" applyAlignment="1" applyProtection="1">
      <alignment horizontal="center" vertical="center" wrapText="1"/>
      <protection hidden="1"/>
    </xf>
    <xf numFmtId="0" fontId="79" fillId="5" borderId="34" xfId="0" applyFont="1" applyFill="1" applyBorder="1" applyAlignment="1" applyProtection="1">
      <alignment horizontal="center" vertical="center" wrapText="1"/>
      <protection hidden="1"/>
    </xf>
    <xf numFmtId="0" fontId="6" fillId="3" borderId="9" xfId="0" applyFont="1" applyFill="1" applyBorder="1" applyAlignment="1" applyProtection="1">
      <alignment horizontal="right" vertical="center"/>
      <protection hidden="1"/>
    </xf>
    <xf numFmtId="0" fontId="6" fillId="3" borderId="10" xfId="0" applyFont="1" applyFill="1" applyBorder="1" applyAlignment="1" applyProtection="1">
      <alignment horizontal="right" vertical="center"/>
      <protection hidden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right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right" vertical="center"/>
      <protection hidden="1"/>
    </xf>
    <xf numFmtId="0" fontId="3" fillId="0" borderId="24" xfId="0" applyFont="1" applyBorder="1" applyAlignment="1" applyProtection="1">
      <alignment horizontal="center" vertical="center"/>
      <protection locked="0"/>
    </xf>
    <xf numFmtId="0" fontId="71" fillId="3" borderId="40" xfId="0" applyFont="1" applyFill="1" applyBorder="1" applyAlignment="1" applyProtection="1">
      <alignment horizontal="center" vertical="center" wrapText="1"/>
      <protection hidden="1"/>
    </xf>
    <xf numFmtId="0" fontId="71" fillId="3" borderId="41" xfId="0" applyFont="1" applyFill="1" applyBorder="1" applyAlignment="1" applyProtection="1">
      <alignment horizontal="center" vertical="center" wrapText="1"/>
      <protection hidden="1"/>
    </xf>
    <xf numFmtId="0" fontId="19" fillId="3" borderId="36" xfId="0" applyFont="1" applyFill="1" applyBorder="1" applyAlignment="1" applyProtection="1">
      <alignment horizontal="center" vertical="center" wrapText="1"/>
      <protection hidden="1"/>
    </xf>
    <xf numFmtId="0" fontId="19" fillId="3" borderId="42" xfId="0" applyFont="1" applyFill="1" applyBorder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71" fillId="3" borderId="39" xfId="0" applyFont="1" applyFill="1" applyBorder="1" applyAlignment="1" applyProtection="1">
      <alignment horizontal="center" vertical="center"/>
      <protection hidden="1"/>
    </xf>
    <xf numFmtId="0" fontId="71" fillId="3" borderId="36" xfId="0" applyFont="1" applyFill="1" applyBorder="1" applyAlignment="1" applyProtection="1">
      <alignment horizontal="center" vertical="center"/>
      <protection hidden="1"/>
    </xf>
    <xf numFmtId="0" fontId="71" fillId="3" borderId="42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/>
      <protection hidden="1"/>
    </xf>
    <xf numFmtId="0" fontId="78" fillId="3" borderId="39" xfId="0" applyFont="1" applyFill="1" applyBorder="1" applyAlignment="1" applyProtection="1">
      <alignment horizontal="center" vertical="center"/>
      <protection hidden="1"/>
    </xf>
    <xf numFmtId="0" fontId="72" fillId="6" borderId="0" xfId="0" applyFont="1" applyFill="1" applyBorder="1" applyAlignment="1" applyProtection="1">
      <alignment horizontal="center" vertical="center"/>
      <protection hidden="1"/>
    </xf>
    <xf numFmtId="0" fontId="71" fillId="3" borderId="36" xfId="0" applyFont="1" applyFill="1" applyBorder="1" applyAlignment="1" applyProtection="1">
      <alignment horizontal="center" vertical="center" wrapText="1"/>
      <protection hidden="1"/>
    </xf>
    <xf numFmtId="0" fontId="71" fillId="3" borderId="4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61" fillId="0" borderId="0" xfId="0" applyFont="1" applyAlignment="1" applyProtection="1">
      <alignment horizontal="left"/>
      <protection hidden="1"/>
    </xf>
    <xf numFmtId="0" fontId="60" fillId="0" borderId="0" xfId="0" applyFont="1" applyAlignment="1" applyProtection="1">
      <alignment horizontal="left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61" fillId="0" borderId="0" xfId="0" applyFont="1" applyAlignment="1" applyProtection="1">
      <alignment horizontal="left" vertical="center"/>
      <protection hidden="1"/>
    </xf>
    <xf numFmtId="0" fontId="61" fillId="0" borderId="0" xfId="0" applyFont="1" applyAlignment="1" applyProtection="1">
      <alignment horizontal="right" vertical="center"/>
      <protection hidden="1"/>
    </xf>
    <xf numFmtId="0" fontId="49" fillId="0" borderId="0" xfId="0" applyFont="1" applyAlignment="1" applyProtection="1">
      <alignment horizontal="right"/>
      <protection hidden="1"/>
    </xf>
    <xf numFmtId="0" fontId="59" fillId="0" borderId="0" xfId="0" applyFont="1" applyAlignment="1" applyProtection="1">
      <alignment horizontal="center"/>
      <protection hidden="1"/>
    </xf>
    <xf numFmtId="0" fontId="60" fillId="0" borderId="0" xfId="0" applyFont="1" applyAlignment="1" applyProtection="1">
      <alignment horizontal="left"/>
      <protection hidden="1"/>
    </xf>
    <xf numFmtId="0" fontId="69" fillId="0" borderId="0" xfId="0" applyFont="1" applyAlignment="1" applyProtection="1">
      <alignment horizontal="center"/>
      <protection locked="0"/>
    </xf>
    <xf numFmtId="0" fontId="49" fillId="0" borderId="0" xfId="0" applyFont="1" applyAlignment="1" applyProtection="1">
      <alignment horizontal="center" wrapText="1"/>
      <protection locked="0"/>
    </xf>
    <xf numFmtId="0" fontId="60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67" fillId="0" borderId="8" xfId="0" applyFont="1" applyBorder="1" applyAlignment="1" applyProtection="1">
      <alignment horizontal="right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68" fillId="0" borderId="8" xfId="0" applyFont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horizontal="center" vertical="center"/>
      <protection hidden="1"/>
    </xf>
    <xf numFmtId="0" fontId="63" fillId="0" borderId="0" xfId="0" applyFont="1" applyBorder="1" applyAlignment="1" applyProtection="1">
      <alignment horizontal="left" vertical="center"/>
      <protection hidden="1"/>
    </xf>
    <xf numFmtId="0" fontId="70" fillId="2" borderId="0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65" fillId="0" borderId="0" xfId="0" applyFont="1" applyBorder="1" applyAlignment="1" applyProtection="1">
      <alignment horizontal="center"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14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14" xfId="0" applyFont="1" applyBorder="1" applyAlignment="1" applyProtection="1">
      <alignment horizontal="left" vertical="center" wrapText="1"/>
      <protection hidden="1"/>
    </xf>
    <xf numFmtId="0" fontId="0" fillId="0" borderId="13" xfId="0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left" vertical="center"/>
      <protection hidden="1"/>
    </xf>
    <xf numFmtId="14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  <protection hidden="1"/>
    </xf>
    <xf numFmtId="0" fontId="35" fillId="0" borderId="14" xfId="0" applyFont="1" applyBorder="1" applyAlignment="1" applyProtection="1">
      <alignment horizontal="center" vertical="center"/>
      <protection hidden="1"/>
    </xf>
    <xf numFmtId="14" fontId="4" fillId="0" borderId="0" xfId="0" applyNumberFormat="1" applyFont="1" applyBorder="1" applyAlignment="1" applyProtection="1">
      <alignment horizontal="left" vertical="center"/>
      <protection locked="0" hidden="1"/>
    </xf>
    <xf numFmtId="0" fontId="4" fillId="0" borderId="0" xfId="0" applyFont="1" applyBorder="1" applyAlignment="1" applyProtection="1">
      <alignment horizontal="left" vertical="center"/>
      <protection locked="0"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0" fontId="49" fillId="0" borderId="0" xfId="0" applyFont="1" applyAlignment="1" applyProtection="1">
      <alignment horizontal="center" vertical="center" wrapText="1"/>
      <protection hidden="1"/>
    </xf>
    <xf numFmtId="0" fontId="41" fillId="0" borderId="0" xfId="0" applyFont="1" applyAlignment="1" applyProtection="1">
      <alignment horizontal="center"/>
      <protection hidden="1"/>
    </xf>
    <xf numFmtId="0" fontId="47" fillId="0" borderId="2" xfId="0" applyFont="1" applyBorder="1" applyAlignment="1" applyProtection="1">
      <alignment horizontal="left" vertical="center"/>
      <protection hidden="1"/>
    </xf>
    <xf numFmtId="0" fontId="37" fillId="0" borderId="0" xfId="0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6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horizontal="left"/>
      <protection hidden="1"/>
    </xf>
    <xf numFmtId="0" fontId="66" fillId="0" borderId="0" xfId="0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 vertical="top"/>
      <protection hidden="1"/>
    </xf>
    <xf numFmtId="0" fontId="37" fillId="0" borderId="1" xfId="0" applyFont="1" applyBorder="1" applyAlignment="1" applyProtection="1">
      <alignment horizontal="center" vertical="center"/>
      <protection hidden="1"/>
    </xf>
    <xf numFmtId="0" fontId="37" fillId="0" borderId="28" xfId="0" applyFont="1" applyBorder="1" applyAlignment="1" applyProtection="1">
      <alignment horizontal="center" vertical="center"/>
      <protection hidden="1"/>
    </xf>
    <xf numFmtId="0" fontId="37" fillId="0" borderId="29" xfId="0" applyFont="1" applyBorder="1" applyAlignment="1" applyProtection="1">
      <alignment horizontal="center" vertical="center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37" fillId="0" borderId="4" xfId="0" applyFont="1" applyBorder="1" applyAlignment="1" applyProtection="1">
      <alignment horizontal="center" vertical="center" wrapText="1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7" fillId="0" borderId="32" xfId="0" applyFont="1" applyBorder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horizontal="center" vertical="top"/>
      <protection locked="0"/>
    </xf>
    <xf numFmtId="0" fontId="45" fillId="0" borderId="0" xfId="0" applyFont="1" applyBorder="1" applyAlignment="1" applyProtection="1">
      <alignment horizontal="center" vertical="top"/>
      <protection hidden="1"/>
    </xf>
    <xf numFmtId="0" fontId="45" fillId="0" borderId="0" xfId="0" applyFont="1" applyAlignment="1" applyProtection="1">
      <alignment horizontal="center" vertical="top"/>
      <protection hidden="1"/>
    </xf>
    <xf numFmtId="0" fontId="45" fillId="0" borderId="8" xfId="0" applyFont="1" applyBorder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hidden="1"/>
    </xf>
    <xf numFmtId="0" fontId="5" fillId="2" borderId="1" xfId="0" applyFont="1" applyFill="1" applyBorder="1" applyAlignment="1" applyProtection="1">
      <alignment horizontal="right" vertical="center"/>
      <protection hidden="1"/>
    </xf>
    <xf numFmtId="0" fontId="3" fillId="2" borderId="1" xfId="0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2" fillId="4" borderId="1" xfId="0" applyFont="1" applyFill="1" applyBorder="1" applyAlignment="1" applyProtection="1">
      <alignment horizontal="center"/>
      <protection hidden="1"/>
    </xf>
    <xf numFmtId="0" fontId="3" fillId="2" borderId="29" xfId="0" applyFont="1" applyFill="1" applyBorder="1" applyAlignment="1" applyProtection="1">
      <alignment horizontal="right" vertical="center"/>
      <protection hidden="1"/>
    </xf>
    <xf numFmtId="0" fontId="19" fillId="2" borderId="29" xfId="0" applyFont="1" applyFill="1" applyBorder="1" applyAlignment="1" applyProtection="1">
      <alignment horizontal="right" vertical="center"/>
      <protection hidden="1"/>
    </xf>
    <xf numFmtId="0" fontId="5" fillId="2" borderId="29" xfId="0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5" fillId="0" borderId="0" xfId="0" applyFont="1" applyAlignment="1" applyProtection="1">
      <alignment horizontal="right" vertical="center"/>
      <protection hidden="1"/>
    </xf>
    <xf numFmtId="0" fontId="54" fillId="0" borderId="0" xfId="0" applyFont="1" applyAlignment="1" applyProtection="1">
      <alignment horizontal="center"/>
      <protection hidden="1"/>
    </xf>
    <xf numFmtId="0" fontId="55" fillId="0" borderId="0" xfId="0" applyFont="1" applyAlignment="1" applyProtection="1">
      <alignment horizont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82" fillId="0" borderId="1" xfId="0" applyFont="1" applyBorder="1" applyAlignment="1" applyProtection="1">
      <alignment horizontal="center" vertical="center"/>
      <protection hidden="1"/>
    </xf>
    <xf numFmtId="0" fontId="1" fillId="7" borderId="1" xfId="0" applyFont="1" applyFill="1" applyBorder="1" applyAlignment="1" applyProtection="1">
      <alignment horizontal="center"/>
      <protection hidden="1"/>
    </xf>
    <xf numFmtId="0" fontId="81" fillId="9" borderId="1" xfId="0" applyFont="1" applyFill="1" applyBorder="1" applyProtection="1">
      <protection hidden="1"/>
    </xf>
    <xf numFmtId="0" fontId="83" fillId="10" borderId="1" xfId="0" applyFont="1" applyFill="1" applyBorder="1" applyProtection="1">
      <protection hidden="1"/>
    </xf>
    <xf numFmtId="0" fontId="82" fillId="0" borderId="0" xfId="0" applyFont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84" fillId="4" borderId="1" xfId="0" applyFont="1" applyFill="1" applyBorder="1" applyProtection="1"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161925</xdr:colOff>
      <xdr:row>0</xdr:row>
      <xdr:rowOff>57150</xdr:rowOff>
    </xdr:from>
    <xdr:to>
      <xdr:col>42</xdr:col>
      <xdr:colOff>419100</xdr:colOff>
      <xdr:row>11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62150" y="57150"/>
          <a:ext cx="2695575" cy="3486150"/>
        </a:xfrm>
        <a:prstGeom prst="rect">
          <a:avLst/>
        </a:prstGeom>
        <a:noFill/>
      </xdr:spPr>
    </xdr:pic>
    <xdr:clientData/>
  </xdr:twoCellAnchor>
  <xdr:twoCellAnchor editAs="oneCell">
    <xdr:from>
      <xdr:col>43</xdr:col>
      <xdr:colOff>66675</xdr:colOff>
      <xdr:row>20</xdr:row>
      <xdr:rowOff>161926</xdr:rowOff>
    </xdr:from>
    <xdr:to>
      <xdr:col>45</xdr:col>
      <xdr:colOff>276225</xdr:colOff>
      <xdr:row>27</xdr:row>
      <xdr:rowOff>276225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014900" y="6191251"/>
          <a:ext cx="1428750" cy="2181224"/>
        </a:xfrm>
        <a:prstGeom prst="rect">
          <a:avLst/>
        </a:prstGeom>
        <a:noFill/>
      </xdr:spPr>
    </xdr:pic>
    <xdr:clientData/>
  </xdr:twoCellAnchor>
  <xdr:twoCellAnchor>
    <xdr:from>
      <xdr:col>3</xdr:col>
      <xdr:colOff>685799</xdr:colOff>
      <xdr:row>3</xdr:row>
      <xdr:rowOff>114300</xdr:rowOff>
    </xdr:from>
    <xdr:to>
      <xdr:col>5</xdr:col>
      <xdr:colOff>1066799</xdr:colOff>
      <xdr:row>4</xdr:row>
      <xdr:rowOff>200025</xdr:rowOff>
    </xdr:to>
    <xdr:sp macro="" textlink="">
      <xdr:nvSpPr>
        <xdr:cNvPr id="4" name="Rounded Rectangle 3"/>
        <xdr:cNvSpPr/>
      </xdr:nvSpPr>
      <xdr:spPr>
        <a:xfrm>
          <a:off x="4848224" y="1000125"/>
          <a:ext cx="2962275" cy="381000"/>
        </a:xfrm>
        <a:prstGeom prst="round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800">
              <a:solidFill>
                <a:srgbClr val="FF0000"/>
              </a:solidFill>
            </a:rPr>
            <a:t>DETAIL EMPLOYEE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eralaljatchandawal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I64"/>
  <sheetViews>
    <sheetView tabSelected="1" zoomScaleNormal="60" zoomScaleSheetLayoutView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14" sqref="F14"/>
    </sheetView>
  </sheetViews>
  <sheetFormatPr defaultRowHeight="15"/>
  <cols>
    <col min="1" max="1" width="10" style="1" customWidth="1"/>
    <col min="2" max="2" width="31.28515625" style="136" customWidth="1"/>
    <col min="3" max="3" width="22.42578125" style="1" customWidth="1"/>
    <col min="4" max="4" width="38.5703125" style="1" customWidth="1"/>
    <col min="5" max="5" width="19.5703125" style="1" customWidth="1"/>
    <col min="6" max="6" width="18.42578125" style="1" customWidth="1"/>
    <col min="7" max="7" width="12.140625" style="111" customWidth="1"/>
    <col min="8" max="8" width="19.7109375" style="1" customWidth="1"/>
    <col min="9" max="9" width="15.28515625" style="1" customWidth="1"/>
    <col min="10" max="10" width="14.28515625" style="50" customWidth="1"/>
    <col min="11" max="11" width="9.42578125" style="50" customWidth="1"/>
    <col min="12" max="12" width="16.85546875" style="1" customWidth="1"/>
    <col min="13" max="14" width="16.42578125" style="1" customWidth="1"/>
    <col min="15" max="15" width="18.28515625" style="1" customWidth="1"/>
    <col min="16" max="16" width="13.140625" style="1" customWidth="1"/>
    <col min="17" max="17" width="10.5703125" style="1" customWidth="1"/>
    <col min="18" max="18" width="13.7109375" style="1" customWidth="1"/>
    <col min="19" max="19" width="14.28515625" style="1" customWidth="1"/>
    <col min="20" max="20" width="14" style="1" customWidth="1"/>
    <col min="21" max="21" width="13.5703125" style="1" customWidth="1"/>
    <col min="22" max="22" width="12.85546875" style="1" customWidth="1"/>
    <col min="23" max="23" width="11" style="1" customWidth="1"/>
    <col min="24" max="24" width="16.42578125" style="1" customWidth="1"/>
    <col min="25" max="25" width="12" style="50" customWidth="1"/>
    <col min="26" max="26" width="10" style="1" customWidth="1"/>
    <col min="27" max="27" width="10.28515625" style="1" customWidth="1"/>
    <col min="28" max="28" width="9.7109375" style="1" customWidth="1"/>
    <col min="29" max="29" width="13.85546875" style="1" customWidth="1"/>
    <col min="30" max="30" width="13.5703125" style="1" customWidth="1"/>
    <col min="31" max="31" width="14.7109375" style="1" customWidth="1"/>
    <col min="32" max="32" width="18.140625" style="50" customWidth="1"/>
    <col min="33" max="34" width="18.5703125" style="1" customWidth="1"/>
    <col min="35" max="35" width="17.85546875" style="1" customWidth="1"/>
    <col min="36" max="36" width="11.42578125" style="1" customWidth="1"/>
    <col min="37" max="37" width="17.28515625" style="1" customWidth="1"/>
    <col min="38" max="48" width="9.140625" style="1"/>
    <col min="49" max="49" width="12.28515625" style="1" customWidth="1"/>
    <col min="50" max="50" width="9" style="1" customWidth="1"/>
    <col min="51" max="51" width="9.140625" style="1" hidden="1" customWidth="1"/>
    <col min="52" max="52" width="9.85546875" style="1" hidden="1" customWidth="1"/>
    <col min="53" max="55" width="9.140625" style="50" hidden="1" customWidth="1"/>
    <col min="56" max="213" width="9.140625" style="1" hidden="1" customWidth="1"/>
    <col min="214" max="216" width="9.140625" style="50" hidden="1" customWidth="1"/>
    <col min="217" max="217" width="9.140625" style="1" hidden="1" customWidth="1"/>
    <col min="218" max="16384" width="9.140625" style="1"/>
  </cols>
  <sheetData>
    <row r="1" spans="1:216" ht="23.25" customHeight="1">
      <c r="A1" s="215" t="s">
        <v>21</v>
      </c>
      <c r="B1" s="216"/>
      <c r="C1" s="217" t="s">
        <v>204</v>
      </c>
      <c r="D1" s="217"/>
      <c r="E1" s="217"/>
      <c r="F1" s="217"/>
      <c r="G1" s="217"/>
      <c r="H1" s="218"/>
      <c r="I1" s="3"/>
      <c r="J1" s="122"/>
      <c r="K1" s="122"/>
      <c r="L1" s="109"/>
      <c r="M1" s="109"/>
      <c r="N1" s="109"/>
      <c r="O1" s="109"/>
      <c r="P1" s="109"/>
      <c r="Q1" s="109"/>
      <c r="R1" s="109"/>
      <c r="S1" s="109"/>
      <c r="T1" s="3"/>
      <c r="U1" s="3"/>
      <c r="V1" s="3"/>
      <c r="W1" s="3"/>
      <c r="X1" s="3"/>
      <c r="Y1" s="122"/>
      <c r="Z1" s="3"/>
      <c r="AA1" s="3"/>
      <c r="AB1" s="3"/>
      <c r="AC1" s="3"/>
      <c r="AD1" s="3"/>
      <c r="AE1" s="3"/>
      <c r="AF1" s="122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Z1" s="1" t="s">
        <v>12</v>
      </c>
      <c r="BA1" s="50">
        <f>J8</f>
        <v>4200</v>
      </c>
      <c r="EF1" s="347"/>
      <c r="EG1" s="347"/>
      <c r="EH1" s="347"/>
    </row>
    <row r="2" spans="1:216" ht="23.25" customHeight="1">
      <c r="A2" s="219" t="s">
        <v>220</v>
      </c>
      <c r="B2" s="219"/>
      <c r="C2" s="220"/>
      <c r="D2" s="220"/>
      <c r="E2" s="220"/>
      <c r="F2" s="220"/>
      <c r="G2" s="221"/>
      <c r="H2" s="222"/>
      <c r="I2" s="3"/>
      <c r="J2" s="122"/>
      <c r="K2" s="122"/>
      <c r="L2" s="109"/>
      <c r="M2" s="109"/>
      <c r="N2" s="109"/>
      <c r="O2" s="109"/>
      <c r="P2" s="109"/>
      <c r="Q2" s="109"/>
      <c r="R2" s="109"/>
      <c r="S2" s="109"/>
      <c r="T2" s="3"/>
      <c r="U2" s="3"/>
      <c r="V2" s="3"/>
      <c r="W2" s="3"/>
      <c r="X2" s="3"/>
      <c r="Y2" s="122"/>
      <c r="Z2" s="3"/>
      <c r="AA2" s="3"/>
      <c r="AB2" s="3"/>
      <c r="AC2" s="3"/>
      <c r="AD2" s="3"/>
      <c r="AE2" s="3"/>
      <c r="AF2" s="122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Z2" s="1" t="s">
        <v>23</v>
      </c>
      <c r="BA2" s="50">
        <v>1700</v>
      </c>
      <c r="BB2" s="50">
        <v>2</v>
      </c>
      <c r="BC2" s="50" t="s">
        <v>64</v>
      </c>
      <c r="BL2" s="342">
        <v>1</v>
      </c>
      <c r="BM2" s="342"/>
      <c r="BN2" s="342"/>
      <c r="BO2" s="342">
        <v>2</v>
      </c>
      <c r="BP2" s="342"/>
      <c r="BQ2" s="342"/>
      <c r="BR2" s="342">
        <v>3</v>
      </c>
      <c r="BS2" s="342"/>
      <c r="BT2" s="342"/>
      <c r="BU2" s="342">
        <v>4</v>
      </c>
      <c r="BV2" s="342"/>
      <c r="BW2" s="342"/>
      <c r="BX2" s="342">
        <v>5</v>
      </c>
      <c r="BY2" s="342"/>
      <c r="BZ2" s="342"/>
      <c r="CA2" s="342">
        <v>6</v>
      </c>
      <c r="CB2" s="342"/>
      <c r="CC2" s="342"/>
      <c r="CD2" s="342">
        <v>7</v>
      </c>
      <c r="CE2" s="342"/>
      <c r="CF2" s="342"/>
      <c r="CG2" s="342">
        <v>8</v>
      </c>
      <c r="CH2" s="342"/>
      <c r="CI2" s="342"/>
      <c r="CJ2" s="342">
        <v>9</v>
      </c>
      <c r="CK2" s="342"/>
      <c r="CL2" s="342"/>
      <c r="CM2" s="342">
        <v>10</v>
      </c>
      <c r="CN2" s="342"/>
      <c r="CO2" s="342"/>
      <c r="CP2" s="342">
        <v>11</v>
      </c>
      <c r="CQ2" s="342"/>
      <c r="CR2" s="342"/>
      <c r="CS2" s="342">
        <v>12</v>
      </c>
      <c r="CT2" s="342"/>
      <c r="CU2" s="342"/>
      <c r="CV2" s="342">
        <v>13</v>
      </c>
      <c r="CW2" s="342"/>
      <c r="CX2" s="342"/>
      <c r="CY2" s="342">
        <v>14</v>
      </c>
      <c r="CZ2" s="342"/>
      <c r="DA2" s="342"/>
      <c r="DB2" s="342">
        <v>15</v>
      </c>
      <c r="DC2" s="342"/>
      <c r="DD2" s="342"/>
      <c r="DE2" s="342">
        <v>16</v>
      </c>
      <c r="DF2" s="342"/>
      <c r="DG2" s="342"/>
      <c r="DH2" s="342">
        <v>17</v>
      </c>
      <c r="DI2" s="342"/>
      <c r="DJ2" s="342"/>
      <c r="DK2" s="342">
        <v>18</v>
      </c>
      <c r="DL2" s="342"/>
      <c r="DM2" s="342"/>
      <c r="DN2" s="342">
        <v>19</v>
      </c>
      <c r="DO2" s="342"/>
      <c r="DP2" s="342"/>
      <c r="DQ2" s="342">
        <v>20</v>
      </c>
      <c r="DR2" s="342"/>
      <c r="DS2" s="342"/>
      <c r="DT2" s="342">
        <v>21</v>
      </c>
      <c r="DU2" s="342"/>
      <c r="DV2" s="342"/>
      <c r="DW2" s="342">
        <v>22</v>
      </c>
      <c r="DX2" s="342"/>
      <c r="DY2" s="342"/>
      <c r="DZ2" s="342">
        <v>23</v>
      </c>
      <c r="EA2" s="342"/>
      <c r="EB2" s="342"/>
      <c r="EC2" s="342">
        <v>24</v>
      </c>
      <c r="ED2" s="342"/>
      <c r="EE2" s="342"/>
      <c r="EF2" s="342">
        <v>25</v>
      </c>
      <c r="EG2" s="342"/>
      <c r="EH2" s="342"/>
      <c r="EI2" s="342">
        <v>26</v>
      </c>
      <c r="EJ2" s="342"/>
      <c r="EK2" s="342"/>
      <c r="EL2" s="342">
        <v>27</v>
      </c>
      <c r="EM2" s="342"/>
      <c r="EN2" s="342"/>
      <c r="EO2" s="342">
        <v>28</v>
      </c>
      <c r="EP2" s="342"/>
      <c r="EQ2" s="342"/>
      <c r="ER2" s="342">
        <v>29</v>
      </c>
      <c r="ES2" s="342"/>
      <c r="ET2" s="342"/>
      <c r="EU2" s="342">
        <v>30</v>
      </c>
      <c r="EV2" s="342"/>
      <c r="EW2" s="342"/>
      <c r="EX2" s="342">
        <v>31</v>
      </c>
      <c r="EY2" s="342"/>
      <c r="EZ2" s="342"/>
      <c r="FA2" s="342">
        <v>32</v>
      </c>
      <c r="FB2" s="342"/>
      <c r="FC2" s="342"/>
      <c r="FD2" s="342">
        <v>33</v>
      </c>
      <c r="FE2" s="342"/>
      <c r="FF2" s="342"/>
      <c r="FG2" s="342">
        <v>34</v>
      </c>
      <c r="FH2" s="342"/>
      <c r="FI2" s="342"/>
      <c r="FJ2" s="342">
        <v>35</v>
      </c>
      <c r="FK2" s="342"/>
      <c r="FL2" s="342"/>
      <c r="FM2" s="342">
        <v>36</v>
      </c>
      <c r="FN2" s="342"/>
      <c r="FO2" s="342"/>
      <c r="FP2" s="342">
        <v>37</v>
      </c>
      <c r="FQ2" s="342"/>
      <c r="FR2" s="342"/>
      <c r="FS2" s="342">
        <v>38</v>
      </c>
      <c r="FT2" s="342"/>
      <c r="FU2" s="342"/>
      <c r="FV2" s="342">
        <v>39</v>
      </c>
      <c r="FW2" s="342"/>
      <c r="FX2" s="342"/>
      <c r="FY2" s="346"/>
      <c r="FZ2" s="346"/>
      <c r="GA2" s="346"/>
      <c r="GE2" s="1">
        <f>J8</f>
        <v>4200</v>
      </c>
      <c r="GG2" s="5"/>
      <c r="GH2" s="212" t="s">
        <v>55</v>
      </c>
      <c r="GI2" s="212"/>
      <c r="GJ2" s="6"/>
      <c r="GK2" s="28">
        <v>1700</v>
      </c>
      <c r="GL2" s="28">
        <v>1750</v>
      </c>
      <c r="GM2" s="10">
        <v>1900</v>
      </c>
      <c r="GN2" s="11">
        <v>2000</v>
      </c>
      <c r="GO2" s="39" t="s">
        <v>84</v>
      </c>
      <c r="GP2" s="39" t="s">
        <v>85</v>
      </c>
      <c r="GQ2" s="39" t="s">
        <v>86</v>
      </c>
      <c r="GR2" s="40" t="s">
        <v>87</v>
      </c>
      <c r="GS2" s="40" t="s">
        <v>88</v>
      </c>
      <c r="GT2" s="38" t="s">
        <v>90</v>
      </c>
      <c r="GU2" s="25">
        <v>6000</v>
      </c>
      <c r="GV2" s="11">
        <v>6600</v>
      </c>
      <c r="GW2" s="11">
        <v>6800</v>
      </c>
      <c r="GX2" s="11">
        <v>7200</v>
      </c>
      <c r="GY2" s="25">
        <v>7600</v>
      </c>
      <c r="GZ2" s="25">
        <v>8200</v>
      </c>
      <c r="HA2" s="11">
        <v>8700</v>
      </c>
      <c r="HB2" s="11">
        <v>8900</v>
      </c>
      <c r="HC2" s="11">
        <v>9500</v>
      </c>
      <c r="HD2" s="12">
        <v>10000</v>
      </c>
    </row>
    <row r="3" spans="1:216" ht="23.25" customHeight="1">
      <c r="A3" s="223" t="s">
        <v>221</v>
      </c>
      <c r="B3" s="219"/>
      <c r="C3" s="224"/>
      <c r="D3" s="221"/>
      <c r="E3" s="221"/>
      <c r="F3" s="221"/>
      <c r="G3" s="170"/>
      <c r="H3" s="171"/>
      <c r="I3" s="3"/>
      <c r="J3" s="122"/>
      <c r="K3" s="122"/>
      <c r="L3" s="109"/>
      <c r="M3" s="109"/>
      <c r="N3" s="109"/>
      <c r="O3" s="109"/>
      <c r="P3" s="109"/>
      <c r="Q3" s="109"/>
      <c r="R3" s="109"/>
      <c r="S3" s="109"/>
      <c r="T3" s="3"/>
      <c r="U3" s="3"/>
      <c r="V3" s="3"/>
      <c r="W3" s="3"/>
      <c r="X3" s="3"/>
      <c r="Y3" s="122"/>
      <c r="Z3" s="3"/>
      <c r="AA3" s="3"/>
      <c r="AB3" s="3"/>
      <c r="AC3" s="3"/>
      <c r="AD3" s="3"/>
      <c r="AE3" s="3"/>
      <c r="AF3" s="122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BA3" s="50">
        <v>1750</v>
      </c>
      <c r="BB3" s="50">
        <v>3</v>
      </c>
      <c r="BC3" s="50" t="s">
        <v>65</v>
      </c>
      <c r="BL3" s="344">
        <f>J8</f>
        <v>4200</v>
      </c>
      <c r="BM3" s="345">
        <f>N8</f>
        <v>45104</v>
      </c>
      <c r="BN3" s="340"/>
      <c r="BO3" s="344">
        <f>J9</f>
        <v>4200</v>
      </c>
      <c r="BP3" s="345" t="str">
        <f>N9</f>
        <v/>
      </c>
      <c r="BQ3" s="340"/>
      <c r="BR3" s="344">
        <f>J10</f>
        <v>7600</v>
      </c>
      <c r="BS3" s="345">
        <f>N10</f>
        <v>37394</v>
      </c>
      <c r="BT3" s="340"/>
      <c r="BU3" s="344">
        <f>J11</f>
        <v>4800</v>
      </c>
      <c r="BV3" s="345" t="str">
        <f>N11</f>
        <v/>
      </c>
      <c r="BW3" s="340"/>
      <c r="BX3" s="344">
        <f>J12</f>
        <v>3600</v>
      </c>
      <c r="BY3" s="345" t="str">
        <f>N12</f>
        <v/>
      </c>
      <c r="BZ3" s="340"/>
      <c r="CA3" s="344" t="str">
        <f>J13</f>
        <v>2800a</v>
      </c>
      <c r="CB3" s="345" t="str">
        <f>N13</f>
        <v/>
      </c>
      <c r="CC3" s="340"/>
      <c r="CD3" s="344" t="str">
        <f>J14</f>
        <v>2800b</v>
      </c>
      <c r="CE3" s="345" t="str">
        <f>N14</f>
        <v/>
      </c>
      <c r="CF3" s="340"/>
      <c r="CG3" s="344" t="str">
        <f>J15</f>
        <v>5400a</v>
      </c>
      <c r="CH3" s="345" t="str">
        <f>N15</f>
        <v/>
      </c>
      <c r="CI3" s="340"/>
      <c r="CJ3" s="344">
        <f>J16</f>
        <v>6000</v>
      </c>
      <c r="CK3" s="345" t="str">
        <f>N16</f>
        <v/>
      </c>
      <c r="CL3" s="340"/>
      <c r="CM3" s="344">
        <f>J17</f>
        <v>6600</v>
      </c>
      <c r="CN3" s="345" t="str">
        <f>N17</f>
        <v/>
      </c>
      <c r="CO3" s="340"/>
      <c r="CP3" s="344">
        <f>J18</f>
        <v>7200</v>
      </c>
      <c r="CQ3" s="345" t="str">
        <f>N18</f>
        <v/>
      </c>
      <c r="CR3" s="340"/>
      <c r="CS3" s="344">
        <f>J19</f>
        <v>7600</v>
      </c>
      <c r="CT3" s="345" t="str">
        <f>N19</f>
        <v/>
      </c>
      <c r="CU3" s="340"/>
      <c r="CV3" s="344">
        <f>J20</f>
        <v>3600</v>
      </c>
      <c r="CW3" s="345" t="str">
        <f>N20</f>
        <v/>
      </c>
      <c r="CX3" s="340"/>
      <c r="CY3" s="344">
        <f>J21</f>
        <v>3600</v>
      </c>
      <c r="CZ3" s="345" t="str">
        <f>N21</f>
        <v/>
      </c>
      <c r="DA3" s="340"/>
      <c r="DB3" s="344">
        <f>J22</f>
        <v>4200</v>
      </c>
      <c r="DC3" s="345" t="str">
        <f>N22</f>
        <v/>
      </c>
      <c r="DD3" s="340"/>
      <c r="DE3" s="344">
        <f>J23</f>
        <v>4200</v>
      </c>
      <c r="DF3" s="345" t="str">
        <f>N23</f>
        <v/>
      </c>
      <c r="DG3" s="340"/>
      <c r="DH3" s="344">
        <f>J24</f>
        <v>1700</v>
      </c>
      <c r="DI3" s="345" t="str">
        <f>N24</f>
        <v/>
      </c>
      <c r="DJ3" s="340"/>
      <c r="DK3" s="344">
        <f>J25</f>
        <v>1750</v>
      </c>
      <c r="DL3" s="345" t="str">
        <f>N25</f>
        <v/>
      </c>
      <c r="DM3" s="340"/>
      <c r="DN3" s="344">
        <f>J26</f>
        <v>1900</v>
      </c>
      <c r="DO3" s="345" t="str">
        <f>N26</f>
        <v/>
      </c>
      <c r="DP3" s="340"/>
      <c r="DQ3" s="344">
        <f>J27</f>
        <v>2000</v>
      </c>
      <c r="DR3" s="345" t="str">
        <f>N27</f>
        <v/>
      </c>
      <c r="DS3" s="340"/>
      <c r="DT3" s="344">
        <f>J28</f>
        <v>2000</v>
      </c>
      <c r="DU3" s="345" t="str">
        <f>N28</f>
        <v/>
      </c>
      <c r="DV3" s="340"/>
      <c r="DW3" s="344">
        <f>J29</f>
        <v>1900</v>
      </c>
      <c r="DX3" s="345" t="str">
        <f>N29</f>
        <v/>
      </c>
      <c r="DY3" s="340"/>
      <c r="DZ3" s="344">
        <f>J30</f>
        <v>4800</v>
      </c>
      <c r="EA3" s="345" t="str">
        <f>N30</f>
        <v/>
      </c>
      <c r="EB3" s="340"/>
      <c r="EC3" s="344">
        <f>J31</f>
        <v>4800</v>
      </c>
      <c r="ED3" s="345" t="str">
        <f>N31</f>
        <v/>
      </c>
      <c r="EE3" s="340"/>
      <c r="EF3" s="344">
        <f>J32</f>
        <v>2000</v>
      </c>
      <c r="EG3" s="345" t="str">
        <f>N32</f>
        <v/>
      </c>
      <c r="EH3" s="340"/>
      <c r="EI3" s="344">
        <f>BM15</f>
        <v>0</v>
      </c>
      <c r="EJ3" s="345">
        <f>BQ15</f>
        <v>50800</v>
      </c>
      <c r="EK3" s="340"/>
      <c r="EL3" s="344">
        <f>BP15</f>
        <v>0</v>
      </c>
      <c r="EM3" s="345">
        <f>BT15</f>
        <v>107300</v>
      </c>
      <c r="EN3" s="340"/>
      <c r="EO3" s="344">
        <f>BS15</f>
        <v>0</v>
      </c>
      <c r="EP3" s="345">
        <f>BW15</f>
        <v>59500</v>
      </c>
      <c r="EQ3" s="340"/>
      <c r="ER3" s="344">
        <f>BV15</f>
        <v>0</v>
      </c>
      <c r="ES3" s="345">
        <f>BZ15</f>
        <v>45300</v>
      </c>
      <c r="ET3" s="340"/>
      <c r="EU3" s="344">
        <f>BY15</f>
        <v>0</v>
      </c>
      <c r="EV3" s="345">
        <f>CC15</f>
        <v>35300</v>
      </c>
      <c r="EW3" s="340"/>
      <c r="EX3" s="344">
        <f>CB15</f>
        <v>0</v>
      </c>
      <c r="EY3" s="345">
        <f>CF15</f>
        <v>38600</v>
      </c>
      <c r="EZ3" s="340"/>
      <c r="FA3" s="344">
        <f>CE15</f>
        <v>0</v>
      </c>
      <c r="FB3" s="345">
        <f>CI15</f>
        <v>71300</v>
      </c>
      <c r="FC3" s="340"/>
      <c r="FD3" s="344">
        <f>CH15</f>
        <v>0</v>
      </c>
      <c r="FE3" s="345">
        <f>CL15</f>
        <v>81500</v>
      </c>
      <c r="FF3" s="340"/>
      <c r="FG3" s="344">
        <f>CK15</f>
        <v>0</v>
      </c>
      <c r="FH3" s="345">
        <f>CO15</f>
        <v>90400</v>
      </c>
      <c r="FI3" s="340"/>
      <c r="FJ3" s="344">
        <f>CN15</f>
        <v>0</v>
      </c>
      <c r="FK3" s="345">
        <f>CR15</f>
        <v>101200</v>
      </c>
      <c r="FL3" s="340"/>
      <c r="FM3" s="344">
        <f>CQ15</f>
        <v>0</v>
      </c>
      <c r="FN3" s="345">
        <f>CU15</f>
        <v>107300</v>
      </c>
      <c r="FO3" s="340"/>
      <c r="FP3" s="344">
        <f>CT15</f>
        <v>0</v>
      </c>
      <c r="FQ3" s="345">
        <f>CX15</f>
        <v>45300</v>
      </c>
      <c r="FR3" s="340"/>
      <c r="FS3" s="344">
        <f>CW15</f>
        <v>0</v>
      </c>
      <c r="FT3" s="345">
        <f>DA15</f>
        <v>45300</v>
      </c>
      <c r="FU3" s="340"/>
      <c r="FV3" s="344">
        <f>CZ15</f>
        <v>0</v>
      </c>
      <c r="FW3" s="345">
        <f>DD15</f>
        <v>50800</v>
      </c>
      <c r="FX3" s="340"/>
      <c r="FY3" s="42"/>
      <c r="FZ3" s="42"/>
      <c r="GA3" s="42"/>
      <c r="GG3" s="7">
        <v>4200</v>
      </c>
      <c r="GH3" s="115">
        <v>4800</v>
      </c>
      <c r="GI3" s="8">
        <v>3600</v>
      </c>
      <c r="GJ3" s="9" t="s">
        <v>89</v>
      </c>
      <c r="GK3" s="29">
        <v>1</v>
      </c>
      <c r="GL3" s="29">
        <v>2</v>
      </c>
      <c r="GM3" s="13">
        <v>3</v>
      </c>
      <c r="GN3" s="13">
        <v>4</v>
      </c>
      <c r="GO3" s="13">
        <v>5</v>
      </c>
      <c r="GP3" s="13">
        <v>6</v>
      </c>
      <c r="GQ3" s="13">
        <v>7</v>
      </c>
      <c r="GR3" s="13">
        <v>8</v>
      </c>
      <c r="GS3" s="13">
        <v>9</v>
      </c>
      <c r="GT3" s="13">
        <v>14</v>
      </c>
      <c r="GU3" s="13">
        <v>15</v>
      </c>
      <c r="GV3" s="13">
        <v>16</v>
      </c>
      <c r="GW3" s="13">
        <v>17</v>
      </c>
      <c r="GX3" s="13">
        <v>18</v>
      </c>
      <c r="GY3" s="11">
        <v>19</v>
      </c>
      <c r="GZ3" s="11">
        <v>20</v>
      </c>
      <c r="HA3" s="11">
        <v>21</v>
      </c>
      <c r="HB3" s="11">
        <v>22</v>
      </c>
      <c r="HC3" s="11">
        <v>23</v>
      </c>
      <c r="HD3" s="11">
        <v>24</v>
      </c>
    </row>
    <row r="4" spans="1:216" ht="23.25" customHeight="1" thickBot="1">
      <c r="A4" s="106"/>
      <c r="B4" s="134"/>
      <c r="C4" s="171"/>
      <c r="D4" s="171"/>
      <c r="E4" s="171"/>
      <c r="F4" s="171"/>
      <c r="G4" s="170"/>
      <c r="H4" s="171"/>
      <c r="I4" s="3"/>
      <c r="J4" s="122"/>
      <c r="K4" s="122"/>
      <c r="L4" s="109"/>
      <c r="M4" s="109"/>
      <c r="N4" s="109"/>
      <c r="O4" s="109"/>
      <c r="P4" s="109"/>
      <c r="Q4" s="109"/>
      <c r="R4" s="109"/>
      <c r="S4" s="109"/>
      <c r="T4" s="3"/>
      <c r="U4" s="3"/>
      <c r="V4" s="3"/>
      <c r="W4" s="3"/>
      <c r="X4" s="3"/>
      <c r="Y4" s="122"/>
      <c r="Z4" s="3"/>
      <c r="AA4" s="3"/>
      <c r="AB4" s="3"/>
      <c r="AC4" s="3"/>
      <c r="AD4" s="3"/>
      <c r="AE4" s="3"/>
      <c r="AF4" s="122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BA4" s="50">
        <v>1900</v>
      </c>
      <c r="BB4" s="50">
        <v>4</v>
      </c>
      <c r="BC4" s="50" t="s">
        <v>66</v>
      </c>
      <c r="BL4" s="340">
        <f>BN4</f>
        <v>26500</v>
      </c>
      <c r="BM4" s="340">
        <f>IF(AND(J8=""),"",IF(AND(L8=""),"",IF(AND(BM3=""),"",IF(AND(BM3&lt;=BN4),BN4,INDEX(BL4:BL32,MATCH(BM3,BN4:BN32)+(LOOKUP(BM3,BN4:BN32)&lt;&gt;BM3))))))</f>
        <v>46500</v>
      </c>
      <c r="BN4" s="340">
        <f>IF($BL$3=4200,GG4,IF($BL$3=4800,GH4,IF($BL$3="5400A",GJ4,IF($BL$3=3600,GI4,IF($BL$3=1700,GK4,IF($BL$3=1750,GL4,IF($BL$3=1900,GM4,IF($BL$3=2000,GN4,IF($BL$3="2400A",GO4,IF($BL$3="2400B",GP4,IF($BL$3="2400C",GQ4,IF($BL$3="2800A",GR4,IF($BL$3="2800B",GS4,IF($BL$3="5400B",GT4,IF($BL$3=6000,GU4,IF($BL$3=6600,GV4,IF($BL$3=6800,GW4,IF($BL$3=7200,GX4,IF($BL$3=7600,GY4,IF($BL$3=8200,GZ4,IF($BL$3=8700,HA4,IF($BL$3=8900,HB4,IF($BL$3=9500,HC4,IF($BL$3=10000,HD4,""))))))))))))))))))))))))</f>
        <v>26500</v>
      </c>
      <c r="BO4" s="340">
        <f>BQ4</f>
        <v>26500</v>
      </c>
      <c r="BP4" s="340" t="e">
        <f>IF(AND(BP3&lt;=BQ4),$GE$4,INDEX(BO4:BO32,MATCH(BP3,BQ4:BQ32)+(LOOKUP(BP3,BQ4:BQ32)&lt;&gt;BP3)))</f>
        <v>#N/A</v>
      </c>
      <c r="BQ4" s="340">
        <f>IF($BO$3=4200,GG4,IF($BO$3=4800,GH4,IF($BO$3="5400A",GJ4,IF($BO$3=3600,GI4,IF($BO$3=1700,GK4,IF($BO$3=1750,GL4,IF($BO$3=1900,GM4,IF($BO$3=2000,GN4,IF($BO$3="2400A",GO4,IF($BO$3="2400B",GP4,IF($BO$3="2400C",GQ4,IF($BO$3="2800A",GR4,IF($BO$3="2800B",GS4,IF($BO$3="5400B",GT4,IF($BO$3=6000,GU4,IF($BO$3=6600,GV4,IF($BO$3=6800,GW4,IF($BO$3=7200,GX4,IF($BO$3=7600,GY4,IF($BO$3=8200,GZ4,IF($BO$3=8700,HA4,IF($BO$3=8900,HB4,IF($BO$3=9500,HC4,IF($BO$3=10000,HD4,""))))))))))))))))))))))))</f>
        <v>26500</v>
      </c>
      <c r="BR4" s="340">
        <f>BT4</f>
        <v>58000</v>
      </c>
      <c r="BS4" s="340">
        <f>IF(AND(BS3&lt;=BT4),BT4,INDEX(BR4:BR32,MATCH(BS3,BT4:BT32)+(LOOKUP(BS3,BT4:BT32)&lt;&gt;BS3)))</f>
        <v>58000</v>
      </c>
      <c r="BT4" s="340">
        <f>IF($BR$3=4200,GG4,IF($BR$3=4800,GH4,IF($BR$3="5400A",GJ4,IF($BR$3=3600,GI4,IF($BR$3=1700,GK4,IF($BR$3=1750,GL4,IF($BR$3=1900,GM4,IF($BR$3=2000,GN4,IF($BR$3="2400A",GO4,IF($BR$3="2400B",GP4,IF($BR$3="2400C",GQ4,IF($BR$3="2800A",GR4,IF($BR$3="2800B",GS4,IF($BR$3="5400B",GT4,IF($BR$3=6000,GU4,IF($BR$3=6600,GV4,IF($BR$3=6800,GW4,IF($BR$3=7200,GX4,IF($BR$3=7600,GY4,IF($BR$3=8200,GZ4,IF($BR$3=8700,HA4,IF($BR$3=8900,HB4,IF($BR$3=9500,HC4,IF($BR$3=10000,HD4,""))))))))))))))))))))))))</f>
        <v>58000</v>
      </c>
      <c r="BU4" s="340">
        <f>BW4</f>
        <v>31100</v>
      </c>
      <c r="BV4" s="340" t="str">
        <f>IF(AND(S8=""),"",IF(AND(U8=""),"",IF(AND(BV3=""),"",IF(AND(BV3&lt;=$GE$4),$GE$4,INDEX(BU4:BU32,MATCH(BV3,BW4:BW32)+(LOOKUP(BV3,BW4:BW32)&lt;&gt;BV3))))))</f>
        <v/>
      </c>
      <c r="BW4" s="340">
        <f>IF($BU$3=4200,GG4,IF($BU$3=4800,GH4,IF($BU$3="5400A",GJ4,IF($BU$3=3600,GI4,IF($BU$3=1700,GK4,IF($BU$3=1750,GL4,IF($BU$3=1900,GM4,IF($BU$3=2000,GN4,IF($BU$3="2400A",GO4,IF($BU$3="2400B",GP4,IF($BU$3="2400C",GQ4,IF($BU$3="2800A",GR4,IF($BU$3="2800B",GS4,IF($BU$3="5400B",GT4,IF($BU$3=6000,GU4,IF($BU$3=6600,GV4,IF($BU$3=6800,GW4,IF($BU$3=7200,GX4,IF($BU$3=7600,GY4,IF($BU$3=8200,GZ4,IF($BU$3=8700,HA4,IF($BU$3=8900,HB4,IF($BU$3=9500,HC4,IF($BU$3=10000,HD4,""))))))))))))))))))))))))</f>
        <v>31100</v>
      </c>
      <c r="BX4" s="340">
        <f>BZ4</f>
        <v>23700</v>
      </c>
      <c r="BY4" s="340" t="str">
        <f>IF(AND(V8=""),"",IF(AND(X8=""),"",IF(AND(BY3=""),"",IF(AND(BY3&lt;=$GE$4),$GE$4,INDEX(BX4:BX32,MATCH(BY3,BZ4:BZ32)+(LOOKUP(BY3,BZ4:BZ32)&lt;&gt;BY3))))))</f>
        <v/>
      </c>
      <c r="BZ4" s="340">
        <f>IF($BX$3=4200,GG4,IF($BX$3=4800,GH4,IF($BX$3="5400A",GJ4,IF($BX$3=3600,GI4,IF($BX$3=1700,GK4,IF($BX$3=1750,GL4,IF($BX$3=1900,GM4,IF($BX$3=2000,GN4,IF($BX$3="2400A",GO4,IF($BX$3="2400B",GP4,IF($BX$3="2400C",GQ4,IF($BX$3="2800A",GR4,IF($BX$3="2800B",GS4,IF($BX$3="5400B",GT4,IF($BX$3=6000,GU4,IF($BX$3=6600,GV4,IF($BX$3=6800,GW4,IF($BX$3=7200,GX4,IF($BX$3=7600,GY4,IF($BX$3=8200,GZ4,IF($BX$3=8700,HA4,IF($BX$3=8900,HB4,IF($BX$3=9500,HC4,IF($BX$3=10000,HD4,""))))))))))))))))))))))))</f>
        <v>23700</v>
      </c>
      <c r="CA4" s="340">
        <f>CC4</f>
        <v>18500</v>
      </c>
      <c r="CB4" s="340" t="str">
        <f>IF(AND(Y8=""),"",IF(AND(AA8=""),"",IF(AND(CB3=""),"",IF(AND(CB3&lt;=$GE$4),$GE$4,INDEX(CA4:CA32,MATCH(CB3,CC4:CC32)+(LOOKUP(CB3,CC4:CC32)&lt;&gt;CB3))))))</f>
        <v/>
      </c>
      <c r="CC4" s="340">
        <f>IF($CA$3=4200,GG4,IF($CA$3=4800,GH4,IF($CA$3="5400A",GJ4,IF($CA$3=3600,GI4,IF($CA$3=1700,GK4,IF($CA$3=1750,GL4,IF($CA$3=1900,GM4,IF($CA$3=2000,GN4,IF($CA$3="2400A",GO4,IF($CA$3="2400B",GP4,IF($CA$3="2400C",GQ4,IF($CA$3="2800A",GR4,IF($CA$3="2800B",GS4,IF($CA$3="5400B",GT4,IF($CA$3=6000,GU4,IF($CA$3=6600,GV4,IF($CA$3=6800,GW4,IF($CA$3=7200,GX4,IF($CA$3=7600,GY4,IF($CA$3=8200,GZ4,IF($CA$3=8700,HA4,IF($CA$3=8900,HB4,IF($CA$3=9500,HC4,IF($CA$3=10000,HD4,""))))))))))))))))))))))))</f>
        <v>18500</v>
      </c>
      <c r="CD4" s="340">
        <f>CF4</f>
        <v>20100</v>
      </c>
      <c r="CE4" s="340" t="str">
        <f>IF(AND(AB8=""),"",IF(AND(AD8=""),"",IF(AND(CE3=""),"",IF(AND(CE3&lt;=$GE$4),$GE$4,INDEX(CD4:CD32,MATCH(CE3,CF4:CF32)+(LOOKUP(CE3,CF4:CF32)&lt;&gt;CE3))))))</f>
        <v/>
      </c>
      <c r="CF4" s="340">
        <f>IF($CD$3=4200,GG4,IF($CD$3=4800,GH4,IF($CD$3="5400A",GJ4,IF($CD$3=3600,GI4,IF($CD$3=1700,GK4,IF($CD$3=1750,GL4,IF($CD$3=1900,GM4,IF($CD$3=2000,GN4,IF($CD$3="2400A",GO4,IF($CD$3="2400B",GP4,IF($CD$3="2400C",GQ4,IF($CD$3="2800A",GR4,IF($CD$3="2800B",GS4,IF($CD$3="5400B",GT4,IF($CD$3=6000,GU4,IF($CD$3=6600,GV4,IF($CD$3=6800,GW4,IF($CD$3=7200,GX4,IF($CD$3=7600,GY4,IF($CD$3=8200,GZ4,IF($CD$3=8700,HA4,IF($CD$3=8900,HB4,IF($CD$3=9500,HC4,IF($CD$3=10000,HD4,""))))))))))))))))))))))))</f>
        <v>20100</v>
      </c>
      <c r="CG4" s="340">
        <f>CI4</f>
        <v>39300</v>
      </c>
      <c r="CH4" s="340" t="str">
        <f>IF(AND(AE8=""),"",IF(AND(AG8=""),"",IF(AND(CH3=""),"",IF(AND(CH3&lt;=$GE$4),$GE$4,INDEX(CG4:CG32,MATCH(CH3,CI4:CI32)+(LOOKUP(CH3,CI4:CI32)&lt;&gt;CH3))))))</f>
        <v/>
      </c>
      <c r="CI4" s="340">
        <f>IF($CG$3=4200,GG4,IF($CG$3=4800,GH4,IF($CG$3="5400A",GJ4,IF($CG$3=3600,GI4,IF($CG$3=1700,GK4,IF($CG$3=1750,GL4,IF($CG$3=1900,GM4,IF($CG$3=2000,GN4,IF($CG$3="2400A",GO4,IF($CG$3="2400B",GP4,IF($CG$3="2400C",GQ4,IF($CG$3="2800A",GR4,IF($CG$3="2800B",GS4,IF($CG$3="5400B",GT4,IF($CG$3=6000,GU4,IF($CG$3=6600,GV4,IF($CG$3=6800,GW4,IF($CG$3=7200,GX4,IF($CG$3=7600,GY4,IF($CG$3=8200,GZ4,IF($CG$3=8700,HA4,IF($CG$3=8900,HB4,IF($CG$3=9500,HC4,IF($CG$3=10000,HD4,""))))))))))))))))))))))))</f>
        <v>39300</v>
      </c>
      <c r="CJ4" s="340">
        <f>CL4</f>
        <v>42500</v>
      </c>
      <c r="CK4" s="340" t="str">
        <f>IF(AND(AH8=""),"",IF(AND(AJ8=""),"",IF(AND(CK3=""),"",IF(AND(CK3&lt;=$GE$4),$GE$4,INDEX(CJ4:CJ32,MATCH(CK3,CL4:CL32)+(LOOKUP(CK3,CL4:CL32)&lt;&gt;CK3))))))</f>
        <v/>
      </c>
      <c r="CL4" s="340">
        <f>IF($CJ$3=4200,GG4,IF($CJ$3=4800,GH4,IF($CJ$3="5400A",GJ4,IF($CJ$3=3600,GI4,IF($CJ$3=1700,GK4,IF($CJ$3=1750,GL4,IF($CJ$3=1900,GM4,IF($CJ$3=2000,GN4,IF($CJ$3="2400A",GO4,IF($CJ$3="2400B",GP4,IF($CJ$3="2400C",GQ4,IF($CJ$3="2800A",GR4,IF($CJ$3="2800B",GS4,IF($CJ$3="5400B",GT4,IF($CJ$3=6000,GU4,IF($CJ$3=6600,GV4,IF($CJ$3=6800,GW4,IF($CJ$3=7200,GX4,IF($CJ$3=7600,GY4,IF($CJ$3=8200,GZ4,IF($CJ$3=8700,HA4,IF($CJ$3=8900,HB4,IF($CJ$3=9500,HC4,IF($CJ$3=10000,HD4,""))))))))))))))))))))))))</f>
        <v>42500</v>
      </c>
      <c r="CM4" s="340">
        <f>CO4</f>
        <v>47200</v>
      </c>
      <c r="CN4" s="340" t="str">
        <f>IF(AND(AK8=""),"",IF(AND(AM8=""),"",IF(AND(CN3=""),"",IF(AND(CN3&lt;=$GE$4),$GE$4,INDEX(CM4:CM32,MATCH(CN3,CO4:CO32)+(LOOKUP(CN3,CO4:CO32)&lt;&gt;CN3))))))</f>
        <v/>
      </c>
      <c r="CO4" s="340">
        <f>IF($CM$3=4200,GG4,IF($CM$3=4800,GH4,IF($CM$3="5400A",GJ4,IF($CM$3=3600,GI4,IF($CM$3=1700,GK4,IF($CM$3=1750,GL4,IF($CM$3=1900,GM4,IF($CM$3=2000,GN4,IF($CM$3="2400A",GO4,IF($CM$3="2400B",GP4,IF($CM$3="2400C",GQ4,IF($CM$3="2800A",GR4,IF($CM$3="2800B",GS4,IF($CM$3="5400B",GT4,IF($CM$3=6000,GU4,IF($CM$3=6600,GV4,IF($CM$3=6800,GW4,IF($CM$3=7200,GX4,IF($CM$3=7600,GY4,IF($CM$3=8200,GZ4,IF($CM$3=8700,HA4,IF($CM$3=8900,HB4,IF($CM$3=9500,HC4,IF($CM$3=10000,HD4,""))))))))))))))))))))))))</f>
        <v>47200</v>
      </c>
      <c r="CP4" s="340">
        <f>CR4</f>
        <v>52800</v>
      </c>
      <c r="CQ4" s="340" t="str">
        <f>IF(AND(AN8=""),"",IF(AND(AP8=""),"",IF(AND(CQ3=""),"",IF(AND(CQ3&lt;=$GE$4),$GE$4,INDEX(CP4:CP32,MATCH(CQ3,CR4:CR32)+(LOOKUP(CQ3,CR4:CR32)&lt;&gt;CQ3))))))</f>
        <v/>
      </c>
      <c r="CR4" s="340">
        <f>IF($CP$3=4200,GG4,IF($CP$3=4800,GH4,IF($CP$3="5400A",GJ4,IF($CP$3=3600,GI4,IF($CP$3=1700,GK4,IF($CP$3=1750,GL4,IF($CP$3=1900,GM4,IF($CP$3=2000,GN4,IF($CP$3="2400A",GO4,IF($CP$3="2400B",GP4,IF($CP$3="2400C",GQ4,IF($CP$3="2800A",GR4,IF($CP$3="2800B",GS4,IF($CP$3="5400B",GT4,IF($CP$3=6000,GU4,IF($CP$3=6600,GV4,IF($CP$3=6800,GW4,IF($CP$3=7200,GX4,IF($CP$3=7600,GY4,IF($CP$3=8200,GZ4,IF($CP$3=8700,HA4,IF($CP$3=8900,HB4,IF($CP$3=9500,HC4,IF($CP$3=10000,HD4,""))))))))))))))))))))))))</f>
        <v>52800</v>
      </c>
      <c r="CS4" s="340">
        <f>CU4</f>
        <v>58000</v>
      </c>
      <c r="CT4" s="340" t="str">
        <f>IF(AND(AQ8=""),"",IF(AND(AS8=""),"",IF(AND(CT3=""),"",IF(AND(CT3&lt;=$GE$4),$GE$4,INDEX(CS4:CS32,MATCH(CT3,CU4:CU32)+(LOOKUP(CT3,CU4:CU32)&lt;&gt;CT3))))))</f>
        <v/>
      </c>
      <c r="CU4" s="340">
        <f>IF($CS$3=4200,GG4,IF($CS$3=4800,GH4,IF($CS$3="5400A",GJ4,IF($CS$3=3600,GI4,IF($CS$3=1700,GK4,IF($CS$3=1750,GL4,IF($CS$3=1900,GM4,IF($CS$3=2000,GN4,IF($CS$3="2400A",GO4,IF($CS$3="2400B",GP4,IF($CS$3="2400C",GQ4,IF($CS$3="2800A",GR4,IF($CS$3="2800B",GS4,IF($CS$3="5400B",GT4,IF($CS$3=6000,GU4,IF($CS$3=6600,GV4,IF($CS$3=6800,GW4,IF($CS$3=7200,GX4,IF($CS$3=7600,GY4,IF($CS$3=8200,GZ4,IF($CS$3=8700,HA4,IF($CS$3=8900,HB4,IF($CS$3=9500,HC4,IF($CS$3=10000,HD4,""))))))))))))))))))))))))</f>
        <v>58000</v>
      </c>
      <c r="CV4" s="340">
        <f>CX4</f>
        <v>23700</v>
      </c>
      <c r="CW4" s="340" t="str">
        <f>IF(AND(AT8=""),"",IF(AND(AV8=""),"",IF(AND(CW3=""),"",IF(AND(CW3&lt;=$GE$4),$GE$4,INDEX(CV4:CV32,MATCH(CW3,CX4:CX32)+(LOOKUP(CW3,CX4:CX32)&lt;&gt;CW3))))))</f>
        <v/>
      </c>
      <c r="CX4" s="340">
        <f>IF($CV$3=4200,GG4,IF($CV$3=4800,GH4,IF($CV$3="5400A",GJ4,IF($CV$3=3600,GI4,IF($CV$3=1700,GK4,IF($CV$3=1750,GL4,IF($CV$3=1900,GM4,IF($CV$3=2000,GN4,IF($CV$3="2400A",GO4,IF($CV$3="2400B",GP4,IF($CV$3="2400C",GQ4,IF($CV$3="2800A",GR4,IF($CV$3="2800B",GS4,IF($CV$3="5400B",GT4,IF($CV$3=6000,GU4,IF($CV$3=6600,GV4,IF($CV$3=6800,GW4,IF($CV$3=7200,GX4,IF($CV$3=7600,GY4,IF($CV$3=8200,GZ4,IF($CV$3=8700,HA4,IF($CV$3=8900,HB4,IF($CV$3=9500,HC4,IF($CV$3=10000,HD4,""))))))))))))))))))))))))</f>
        <v>23700</v>
      </c>
      <c r="CY4" s="340">
        <f>DA4</f>
        <v>23700</v>
      </c>
      <c r="CZ4" s="340" t="str">
        <f>IF(AND(AW8=""),"",IF(AND(AY8=""),"",IF(AND(CZ3=""),"",IF(AND(CZ3&lt;=$GE$4),$GE$4,INDEX(CY4:CY32,MATCH(CZ3,DA4:DA32)+(LOOKUP(CZ3,DA4:DA32)&lt;&gt;CZ3))))))</f>
        <v/>
      </c>
      <c r="DA4" s="340">
        <f>IF($CY$3=4200,GG4,IF($CY$3=4800,GH4,IF($CY$3="5400A",GJ4,IF($CY$3=3600,GI4,IF($CY$3=1700,GK4,IF($CY$3=1750,GL4,IF($CY$3=1900,GM4,IF($CY$3=2000,GN4,IF($CY$3="2400A",GO4,IF($CY$3="2400B",GP4,IF($CY$3="2400C",GQ4,IF($CY$3="2800A",GR4,IF($CY$3="2800B",GS4,IF($CY$3="5400B",GT4,IF($CY$3=6000,GU4,IF($CY$3=6600,GV4,IF($CY$3=6800,GW4,IF($CY$3=7200,GX4,IF($CY$3=7600,GY4,IF($CY$3=8200,GZ4,IF($CY$3=8700,HA4,IF($CY$3=8900,HB4,IF($CY$3=9500,HC4,IF($CY$3=10000,HD4,""))))))))))))))))))))))))</f>
        <v>23700</v>
      </c>
      <c r="DB4" s="340">
        <f>DD4</f>
        <v>26500</v>
      </c>
      <c r="DC4" s="340" t="str">
        <f>IF(AND(AZ8=""),"",IF(AND(BB8=""),"",IF(AND(DC3=""),"",IF(AND(DC3&lt;=$GE$4),$GE$4,INDEX(DB4:DB32,MATCH(DC3,DD4:DD32)+(LOOKUP(DC3,DD4:DD32)&lt;&gt;DC3))))))</f>
        <v/>
      </c>
      <c r="DD4" s="340">
        <f>IF($DB$3=4200,GG4,IF($DB$3=4800,GH4,IF($DB$3="5400A",GJ4,IF($DB$3=3600,GI4,IF($DB$3=1700,GK4,IF($DB$3=1750,GL4,IF($DB$3=1900,GM4,IF($DB$3=2000,GN4,IF($DB$3="2400A",GO4,IF($DB$3="2400B",GP4,IF($DB$3="2400C",GQ4,IF($DB$3="2800A",GR4,IF($DB$3="2800B",GS4,IF($DB$3="5400B",GT4,IF($DB$3=6000,GU4,IF($DB$3=6600,GV4,IF($DB$3=6800,GW4,IF($DB$3=7200,GX4,IF($DB$3=7600,GY4,IF($DB$3=8200,GZ4,IF($DB$3=8700,HA4,IF($DB$3=8900,HB4,IF($DB$3=9500,HC4,IF($DB$3=10000,HD4,""))))))))))))))))))))))))</f>
        <v>26500</v>
      </c>
      <c r="DE4" s="340">
        <f>DG4</f>
        <v>26500</v>
      </c>
      <c r="DF4" s="340" t="str">
        <f>IF(AND(BC8=""),"",IF(AND(BE8=""),"",IF(AND(DF3=""),"",IF(AND(DF3&lt;=$GE$4),$GE$4,INDEX(DE4:DE32,MATCH(DF3,DG4:DG32)+(LOOKUP(DF3,DG4:DG32)&lt;&gt;DF3))))))</f>
        <v/>
      </c>
      <c r="DG4" s="340">
        <f>IF($DE$3=4200,GG4,IF($DE$3=4800,GH4,IF($DE$3="5400A",GJ4,IF($DE$3=3600,GI4,IF($DE$3=1700,GK4,IF($DE$3=1750,GL4,IF($DE$3=1900,GM4,IF($DE$3=2000,GN4,IF($DE$3="2400A",GO4,IF($DE$3="2400B",GP4,IF($DE$3="2400C",GQ4,IF($DE$3="2800A",GR4,IF($DE$3="2800B",GS4,IF($DE$3="5400B",GT4,IF($DE$3=6000,GU4,IF($DE$3=6600,GV4,IF($DE$3=6800,GW4,IF($DE$3=7200,GX4,IF($DE$3=7600,GY4,IF($DE$3=8200,GZ4,IF($DE$3=8700,HA4,IF($DE$3=8900,HB4,IF($DE$3=9500,HC4,IF($DE$3=10000,HD4,""))))))))))))))))))))))))</f>
        <v>26500</v>
      </c>
      <c r="DH4" s="340">
        <f>DJ4</f>
        <v>12400</v>
      </c>
      <c r="DI4" s="340" t="str">
        <f>IF(AND(BF8=""),"",IF(AND(BH8=""),"",IF(AND(DI3=""),"",IF(AND(DI3&lt;=$GE$4),$GE$4,INDEX(DH4:DH32,MATCH(DI3,DJ4:DJ32)+(LOOKUP(DI3,DJ4:DJ32)&lt;&gt;DI3))))))</f>
        <v/>
      </c>
      <c r="DJ4" s="340">
        <f>IF($DH$3=4200,GG4,IF($DH$3=4800,GH4,IF($DH$3="5400A",GJ4,IF($DH$3=3600,GI4,IF($DH$3=1700,GK4,IF($DH$3=1750,GL4,IF($DH$3=1900,GM4,IF($DH$3=2000,GN4,IF($DH$3="2400A",GO4,IF($DH$3="2400B",GP4,IF($DH$3="2400C",GQ4,IF($DH$3="2800A",GR4,IF($DH$3="2800B",GS4,IF($DH$3="5400B",GT4,IF($DH$3=6000,GU4,IF($DH$3=6600,GV4,IF($DH$3=6800,GW4,IF($DH$3=7200,GX4,IF($DH$3=7600,GY4,IF($DH$3=8200,GZ4,IF($DH$3=8700,HA4,IF($DH$3=8900,HB4,IF($DH$3=9500,HC4,IF($DH$3=10000,HD4,""))))))))))))))))))))))))</f>
        <v>12400</v>
      </c>
      <c r="DK4" s="340">
        <f>DM4</f>
        <v>12600</v>
      </c>
      <c r="DL4" s="340" t="str">
        <f>IF(AND(BI8=""),"",IF(AND(BL8=""),"",IF(AND(DL3=""),"",IF(AND(DL3&lt;=$GE$4),$GE$4,INDEX(DK4:DK32,MATCH(DL3,DM4:DM32)+(LOOKUP(DL3,DM4:DM32)&lt;&gt;DL3))))))</f>
        <v/>
      </c>
      <c r="DM4" s="340">
        <f>IF($DK$3=4200,GG4,IF($DK$3=4800,GH4,IF($DK$3="5400A",GJ4,IF($DK$3=3600,GI4,IF($DK$3=1700,GK4,IF($DK$3=1750,GL4,IF($DK$3=1900,GM4,IF($DK$3=2000,GN4,IF($DK$3="2400A",GO4,IF($DK$3="2400B",GP4,IF($DK$3="2400C",GQ4,IF($DK$3="2800A",GR4,IF($DK$3="2800B",GS4,IF($DK$3="5400B",GT4,IF($DK$3=6000,GU4,IF($DK$3=6600,GV4,IF($DK$3=6800,GW4,IF($DK$3=7200,GX4,IF($DK$3=7600,GY4,IF($DK$3=8200,GZ4,IF($DK$3=8700,HA4,IF($DK$3=8900,HB4,IF($DK$3=9500,HC4,IF($DK$3=10000,HD4,""))))))))))))))))))))))))</f>
        <v>12600</v>
      </c>
      <c r="DN4" s="340">
        <f>DP4</f>
        <v>12800</v>
      </c>
      <c r="DO4" s="340" t="str">
        <f>IF(AND(BM8=""),"",IF(AND(BO8=""),"",IF(AND(DO3=""),"",IF(AND(DO3&lt;=$GE$4),$GE$4,INDEX(DN4:DN32,MATCH(DO3,DP4:DP32)+(LOOKUP(DO3,DP4:DP32)&lt;&gt;DO3))))))</f>
        <v/>
      </c>
      <c r="DP4" s="340">
        <f>IF($DN$3=4200,GG4,IF($DN$3=4800,GH4,IF($DN$3="5400A",GJ4,IF($DN$3=3600,GI4,IF($DN$3=1700,GK4,IF($DN$3=1750,GL4,IF($DN$3=1900,GM4,IF($DN$3=2000,GN4,IF($DN$3="2400A",GO4,IF($DN$3="2400B",GP4,IF($DN$3="2400C",GQ4,IF($DN$3="2800A",GR4,IF($DN$3="2800B",GS4,IF($DN$3="5400B",GT4,IF($DN$3=6000,GU4,IF($DN$3=6600,GV4,IF($DN$3=6800,GW4,IF($DN$3=7200,GX4,IF($DN$3=7600,GY4,IF($DN$3=8200,GZ4,IF($DN$3=8700,HA4,IF($DN$3=8900,HB4,IF($DN$3=9500,HC4,IF($DN$3=10000,HD4,""))))))))))))))))))))))))</f>
        <v>12800</v>
      </c>
      <c r="DQ4" s="340">
        <f>DS4</f>
        <v>13500</v>
      </c>
      <c r="DR4" s="340" t="str">
        <f>IF(AND(BP8=""),"",IF(AND(BR8=""),"",IF(AND(DR3=""),"",IF(AND(DR3&lt;=$GE$4),$GE$4,INDEX(DQ4:DQ32,MATCH(DR3,DS4:DS32)+(LOOKUP(DR3,DS4:DS32)&lt;&gt;DR3))))))</f>
        <v/>
      </c>
      <c r="DS4" s="340">
        <f>IF($DQ$3=4200,GG4,IF($DQ$3=4800,GH4,IF($DQ$3="5400A",GJ4,IF($DQ$3=3600,GI4,IF($DQ$3=1700,GK4,IF($DQ$3=1750,GL4,IF($DQ$3=1900,GM4,IF($DQ$3=2000,GN4,IF($DQ$3="2400A",GO4,IF($DQ$3="2400B",GP4,IF($DQ$3="2400C",GQ4,IF($DQ$3="2800A",GR4,IF($DQ$3="2800B",GS4,IF($DQ$3="5400B",GT4,IF($DQ$3=6000,GU4,IF($DQ$3=6600,GV4,IF($DQ$3=6800,GW4,IF($DQ$3=7200,GX4,IF($DQ$3=7600,GY4,IF($DQ$3=8200,GZ4,IF($DQ$3=8700,HA4,IF($DQ$3=8900,HB4,IF($DQ$3=9500,HC4,IF($DQ$3=10000,HD4,""))))))))))))))))))))))))</f>
        <v>13500</v>
      </c>
      <c r="DT4" s="340">
        <f>DV4</f>
        <v>13500</v>
      </c>
      <c r="DU4" s="340" t="str">
        <f>IF(AND(BS8=""),"",IF(AND(BU8=""),"",IF(AND(DU3=""),"",IF(AND(DU3&lt;=$GE$4),$GE$4,INDEX(DT4:DT32,MATCH(DU3,DV4:DV32)+(LOOKUP(DU3,DV4:DV32)&lt;&gt;DU3))))))</f>
        <v/>
      </c>
      <c r="DV4" s="340">
        <f>IF($DT$3=4200,GG4,IF($DT$3=4800,GH4,IF($DT$3="5400A",GJ4,IF($DT$3=3600,GI4,IF($DT$3=1700,GK4,IF($DT$3=1750,GL4,IF($DT$3=1900,GM4,IF($DT$3=2000,GN4,IF($DT$3="2400A",GO4,IF($DT$3="2400B",GP4,IF($DT$3="2400C",GQ4,IF($DT$3="2800A",GR4,IF($DT$3="2800B",GS4,IF($DT$3="5400B",GT4,IF($DT$3=6000,GU4,IF($DT$3=6600,GV4,IF($DT$3=6800,GW4,IF($DT$3=7200,GX4,IF($DT$3=7600,GY4,IF($DT$3=8200,GZ4,IF($DT$3=8700,HA4,IF($DT$3=8900,HB4,IF($DT$3=9500,HC4,IF($DT$3=10000,HD4,""))))))))))))))))))))))))</f>
        <v>13500</v>
      </c>
      <c r="DW4" s="340">
        <f>DY4</f>
        <v>12800</v>
      </c>
      <c r="DX4" s="340" t="str">
        <f>IF(AND(BV8=""),"",IF(AND(BX8=""),"",IF(AND(DX3=""),"",IF(AND(DX3&lt;=$GE$4),$GE$4,INDEX(DW4:DW32,MATCH(DX3,DY4:DY32)+(LOOKUP(DX3,DY4:DY32)&lt;&gt;DX3))))))</f>
        <v/>
      </c>
      <c r="DY4" s="340">
        <f>IF($DW$3=4200,GG4,IF($DW$3=4800,GH4,IF($DW$3="5400A",GJ4,IF($DW$3=3600,GI4,IF($DW$3=1700,GK4,IF($DW$3=1750,GL4,IF($DW$3=1900,GM4,IF($DW$3=2000,GN4,IF($DW$3="2400A",GO4,IF($DW$3="2400B",GP4,IF($DW$3="2400C",GQ4,IF($DW$3="2800A",GR4,IF($DW$3="2800B",GS4,IF($DW$3="5400B",GT4,IF($DW$3=6000,GU4,IF($DW$3=6600,GV4,IF($DW$3=6800,GW4,IF($DW$3=7200,GX4,IF($DW$3=7600,GY4,IF($DW$3=8200,GZ4,IF($DW$3=8700,HA4,IF($DW$3=8900,HB4,IF($DW$3=9500,HC4,IF($DW$3=10000,HD4,""))))))))))))))))))))))))</f>
        <v>12800</v>
      </c>
      <c r="DZ4" s="340">
        <f>EB4</f>
        <v>31100</v>
      </c>
      <c r="EA4" s="340" t="str">
        <f>IF(AND(BY8=""),"",IF(AND(CA8=""),"",IF(AND(EA3=""),"",IF(AND(EA3&lt;=$GE$4),$GE$4,INDEX(DZ4:DZ32,MATCH(EA3,EB4:EB32)+(LOOKUP(EA3,EB4:EB32)&lt;&gt;EA3))))))</f>
        <v/>
      </c>
      <c r="EB4" s="340">
        <f>IF($DZ$3=4200,GG4,IF($DZ$3=4800,GH4,IF($DZ$3="5400A",GJ4,IF($DZ$3=3600,GI4,IF($DZ$3=1700,GK4,IF($DZ$3=1750,GL4,IF($DZ$3=1900,GM4,IF($DZ$3=2000,GN4,IF($DZ$3="2400A",GO4,IF($DZ$3="2400B",GP4,IF($DZ$3="2400C",GQ4,IF($DZ$3="2800A",GR4,IF($DZ$3="2800B",GS4,IF($DZ$3="5400B",GT4,IF($DZ$3=6000,GU4,IF($DZ$3=6600,GV4,IF($DZ$3=6800,GW4,IF($DZ$3=7200,GX4,IF($DZ$3=7600,GY4,IF($DZ$3=8200,GZ4,IF($DZ$3=8700,HA4,IF($DZ$3=8900,HB4,IF($DZ$3=9500,HC4,IF($DZ$3=10000,HD4,""))))))))))))))))))))))))</f>
        <v>31100</v>
      </c>
      <c r="EC4" s="340">
        <f>EE4</f>
        <v>31100</v>
      </c>
      <c r="ED4" s="340" t="str">
        <f>IF(AND(CB8=""),"",IF(AND(CD8=""),"",IF(AND(ED3=""),"",IF(AND(ED3&lt;=$GE$4),$GE$4,INDEX(EC4:EC32,MATCH(ED3,EE4:EE32)+(LOOKUP(ED3,EE4:EE32)&lt;&gt;ED3))))))</f>
        <v/>
      </c>
      <c r="EE4" s="340">
        <f>IF($EC$3=4200,GG4,IF($EC$3=4800,GH4,IF($EC$3="5400A",GJ4,IF($EC$3=3600,GI4,IF($EC$3=1700,GK4,IF($EC$3=1750,GL4,IF($EC$3=1900,GM4,IF($EC$3=2000,GN4,IF($EC$3="2400A",GO4,IF($EC$3="2400B",GP4,IF($EC$3="2400C",GQ4,IF($EC$3="2800A",GR4,IF($EC$3="2800B",GS4,IF($EC$3="5400B",GT4,IF($EC$3=6000,GU4,IF($EC$3=6600,GV4,IF($EC$3=6800,GW4,IF($EC$3=7200,GX4,IF($EC$3=7600,GY4,IF($EC$3=8200,GZ4,IF($EC$3=8700,HA4,IF($EC$3=8900,HB4,IF($EC$3=9500,HC4,IF($EC$3=10000,HD4,""))))))))))))))))))))))))</f>
        <v>31100</v>
      </c>
      <c r="EF4" s="340">
        <f>EH4</f>
        <v>13500</v>
      </c>
      <c r="EG4" s="340" t="str">
        <f>IF(AND(CE8=""),"",IF(AND(CG8=""),"",IF(AND(EG3=""),"",IF(AND(EG3&lt;=$GE$4),$GE$4,INDEX(EF4:EF32,MATCH(EG3,EH4:EH32)+(LOOKUP(EG3,EH4:EH32)&lt;&gt;EG3))))))</f>
        <v/>
      </c>
      <c r="EH4" s="340">
        <f>IF($EF$3=4200,GG4,IF($EF$3=4800,GH4,IF($EF$3="5400A",GJ4,IF($EF$3=3600,GI4,IF($EF$3=1700,GK4,IF($EF$3=1750,GL4,IF($EF$3=1900,GM4,IF($EF$3=2000,GN4,IF($EF$3="2400A",GO4,IF($EF$3="2400B",GP4,IF($EF$3="2400C",GQ4,IF($EF$3="2800A",GR4,IF($EF$3="2800B",GS4,IF($EF$3="5400B",GT4,IF($EF$3=6000,GU4,IF($EF$3=6600,GV4,IF($EF$3=6800,GW4,IF($EF$3=7200,GX4,IF($EF$3=7600,GY4,IF($EF$3=8200,GZ4,IF($EF$3=8700,HA4,IF($EF$3=8900,HB4,IF($EF$3=9500,HC4,IF($EF$3=10000,HD4,""))))))))))))))))))))))))</f>
        <v>13500</v>
      </c>
      <c r="EI4" s="340">
        <f>EK4</f>
        <v>0</v>
      </c>
      <c r="EJ4" s="340" t="str">
        <f>IF(AND(CH8=""),"",IF(AND(CJ8=""),"",IF(AND(EJ3=""),"",IF(AND(EJ3&lt;=$GE$4),$GE$4,INDEX(EI4:EI32,MATCH(EJ3,EK4:EK32)+(LOOKUP(EJ3,EK4:EK32)&lt;&gt;EJ3))))))</f>
        <v/>
      </c>
      <c r="EK4" s="340">
        <f>IF($CG$3=4200,II4,IF($CG$3=4800,IJ4,IF($CG$3="5400A",IL4,IF($CG$3=3600,IK4,IF($CG$3=1700,IM4,IF($CG$3=1750,IN4,IF($CG$3=1900,IO4,IF($CG$3=2000,IP4,IF($CG$3="2400A",IQ4,IF($CG$3="2400B",IR4,IF($CG$3="2400C",IS4,IF($CG$3="2800A",IT4,IF($CG$3="2800B",IU4,IF($CG$3="5400B",IV4,IF($CG$3=6000,IW4,IF($CG$3=6600,IX4,IF($CG$3=6800,IY4,IF($CG$3=7200,IZ4,IF($CG$3=7600,JA4,IF($CG$3=8200,JB4,IF($CG$3=8700,JC4,IF($CG$3=8900,JD4,IF($CG$3=9500,JE4,IF($CG$3=10000,JF4,""))))))))))))))))))))))))</f>
        <v>0</v>
      </c>
      <c r="EL4" s="340">
        <f>EN4</f>
        <v>0</v>
      </c>
      <c r="EM4" s="340" t="str">
        <f>IF(AND(CK8=""),"",IF(AND(CM8=""),"",IF(AND(EM3=""),"",IF(AND(EM3&lt;=$GE$4),$GE$4,INDEX(EL4:EL32,MATCH(EM3,EN4:EN32)+(LOOKUP(EM3,EN4:EN32)&lt;&gt;EM3))))))</f>
        <v/>
      </c>
      <c r="EN4" s="340">
        <f>IF($CG$3=4200,IL4,IF($CG$3=4800,IM4,IF($CG$3="5400A",IO4,IF($CG$3=3600,IN4,IF($CG$3=1700,IP4,IF($CG$3=1750,IQ4,IF($CG$3=1900,IR4,IF($CG$3=2000,IS4,IF($CG$3="2400A",IT4,IF($CG$3="2400B",IU4,IF($CG$3="2400C",IV4,IF($CG$3="2800A",IW4,IF($CG$3="2800B",IX4,IF($CG$3="5400B",IY4,IF($CG$3=6000,IZ4,IF($CG$3=6600,JA4,IF($CG$3=6800,JB4,IF($CG$3=7200,JC4,IF($CG$3=7600,JD4,IF($CG$3=8200,JE4,IF($CG$3=8700,JF4,IF($CG$3=8900,JG4,IF($CG$3=9500,JH4,IF($CG$3=10000,JI4,""))))))))))))))))))))))))</f>
        <v>0</v>
      </c>
      <c r="EO4" s="340">
        <f>EQ4</f>
        <v>0</v>
      </c>
      <c r="EP4" s="340" t="str">
        <f>IF(AND(CN8=""),"",IF(AND(CP8=""),"",IF(AND(EP3=""),"",IF(AND(EP3&lt;=$GE$4),$GE$4,INDEX(EO4:EO32,MATCH(EP3,EQ4:EQ32)+(LOOKUP(EP3,EQ4:EQ32)&lt;&gt;EP3))))))</f>
        <v/>
      </c>
      <c r="EQ4" s="340">
        <f>IF($CG$3=4200,IO4,IF($CG$3=4800,IP4,IF($CG$3="5400A",IR4,IF($CG$3=3600,IQ4,IF($CG$3=1700,IS4,IF($CG$3=1750,IT4,IF($CG$3=1900,IU4,IF($CG$3=2000,IV4,IF($CG$3="2400A",IW4,IF($CG$3="2400B",IX4,IF($CG$3="2400C",IY4,IF($CG$3="2800A",IZ4,IF($CG$3="2800B",JA4,IF($CG$3="5400B",JB4,IF($CG$3=6000,JC4,IF($CG$3=6600,JD4,IF($CG$3=6800,JE4,IF($CG$3=7200,JF4,IF($CG$3=7600,JG4,IF($CG$3=8200,JH4,IF($CG$3=8700,JI4,IF($CG$3=8900,JJ4,IF($CG$3=9500,JK4,IF($CG$3=10000,JL4,""))))))))))))))))))))))))</f>
        <v>0</v>
      </c>
      <c r="ER4" s="340">
        <f>ET4</f>
        <v>0</v>
      </c>
      <c r="ES4" s="340" t="str">
        <f>IF(AND(CQ8=""),"",IF(AND(CS8=""),"",IF(AND(ES3=""),"",IF(AND(ES3&lt;=$GE$4),$GE$4,INDEX(ER4:ER32,MATCH(ES3,ET4:ET32)+(LOOKUP(ES3,ET4:ET32)&lt;&gt;ES3))))))</f>
        <v/>
      </c>
      <c r="ET4" s="340">
        <f>IF($CG$3=4200,IR4,IF($CG$3=4800,IS4,IF($CG$3="5400A",IU4,IF($CG$3=3600,IT4,IF($CG$3=1700,IV4,IF($CG$3=1750,IW4,IF($CG$3=1900,IX4,IF($CG$3=2000,IY4,IF($CG$3="2400A",IZ4,IF($CG$3="2400B",JA4,IF($CG$3="2400C",JB4,IF($CG$3="2800A",JC4,IF($CG$3="2800B",JD4,IF($CG$3="5400B",JE4,IF($CG$3=6000,JF4,IF($CG$3=6600,JG4,IF($CG$3=6800,JH4,IF($CG$3=7200,JI4,IF($CG$3=7600,JJ4,IF($CG$3=8200,JK4,IF($CG$3=8700,JL4,IF($CG$3=8900,JM4,IF($CG$3=9500,JN4,IF($CG$3=10000,JO4,""))))))))))))))))))))))))</f>
        <v>0</v>
      </c>
      <c r="EU4" s="340">
        <f>EW4</f>
        <v>0</v>
      </c>
      <c r="EV4" s="340" t="str">
        <f>IF(AND(CT8=""),"",IF(AND(CV8=""),"",IF(AND(EV3=""),"",IF(AND(EV3&lt;=$GE$4),$GE$4,INDEX(EU4:EU32,MATCH(EV3,EW4:EW32)+(LOOKUP(EV3,EW4:EW32)&lt;&gt;EV3))))))</f>
        <v/>
      </c>
      <c r="EW4" s="340">
        <f>IF($CG$3=4200,IU4,IF($CG$3=4800,IV4,IF($CG$3="5400A",IX4,IF($CG$3=3600,IW4,IF($CG$3=1700,IY4,IF($CG$3=1750,IZ4,IF($CG$3=1900,JA4,IF($CG$3=2000,JB4,IF($CG$3="2400A",JC4,IF($CG$3="2400B",JD4,IF($CG$3="2400C",JE4,IF($CG$3="2800A",JF4,IF($CG$3="2800B",JG4,IF($CG$3="5400B",JH4,IF($CG$3=6000,JI4,IF($CG$3=6600,JJ4,IF($CG$3=6800,JK4,IF($CG$3=7200,JL4,IF($CG$3=7600,JM4,IF($CG$3=8200,JN4,IF($CG$3=8700,JO4,IF($CG$3=8900,JP4,IF($CG$3=9500,JQ4,IF($CG$3=10000,JR4,""))))))))))))))))))))))))</f>
        <v>0</v>
      </c>
      <c r="EX4" s="340">
        <f>EZ4</f>
        <v>0</v>
      </c>
      <c r="EY4" s="340" t="str">
        <f>IF(AND(CW8=""),"",IF(AND(CY8=""),"",IF(AND(EY3=""),"",IF(AND(EY3&lt;=$GE$4),$GE$4,INDEX(EX4:EX32,MATCH(EY3,EZ4:EZ32)+(LOOKUP(EY3,EZ4:EZ32)&lt;&gt;EY3))))))</f>
        <v/>
      </c>
      <c r="EZ4" s="340">
        <f>IF($CG$3=4200,IX4,IF($CG$3=4800,IY4,IF($CG$3="5400A",JA4,IF($CG$3=3600,IZ4,IF($CG$3=1700,JB4,IF($CG$3=1750,JC4,IF($CG$3=1900,JD4,IF($CG$3=2000,JE4,IF($CG$3="2400A",JF4,IF($CG$3="2400B",JG4,IF($CG$3="2400C",JH4,IF($CG$3="2800A",JI4,IF($CG$3="2800B",JJ4,IF($CG$3="5400B",JK4,IF($CG$3=6000,JL4,IF($CG$3=6600,JM4,IF($CG$3=6800,JN4,IF($CG$3=7200,JO4,IF($CG$3=7600,JP4,IF($CG$3=8200,JQ4,IF($CG$3=8700,JR4,IF($CG$3=8900,JS4,IF($CG$3=9500,JT4,IF($CG$3=10000,JU4,""))))))))))))))))))))))))</f>
        <v>0</v>
      </c>
      <c r="FA4" s="340">
        <f>FC4</f>
        <v>0</v>
      </c>
      <c r="FB4" s="340" t="str">
        <f>IF(AND(CZ8=""),"",IF(AND(DB8=""),"",IF(AND(FB3=""),"",IF(AND(FB3&lt;=$GE$4),$GE$4,INDEX(FA4:FA32,MATCH(FB3,FC4:FC32)+(LOOKUP(FB3,FC4:FC32)&lt;&gt;FB3))))))</f>
        <v/>
      </c>
      <c r="FC4" s="340">
        <f>IF($CG$3=4200,JA4,IF($CG$3=4800,JB4,IF($CG$3="5400A",JD4,IF($CG$3=3600,JC4,IF($CG$3=1700,JE4,IF($CG$3=1750,JF4,IF($CG$3=1900,JG4,IF($CG$3=2000,JH4,IF($CG$3="2400A",JI4,IF($CG$3="2400B",JJ4,IF($CG$3="2400C",JK4,IF($CG$3="2800A",JL4,IF($CG$3="2800B",JM4,IF($CG$3="5400B",JN4,IF($CG$3=6000,JO4,IF($CG$3=6600,JP4,IF($CG$3=6800,JQ4,IF($CG$3=7200,JR4,IF($CG$3=7600,JS4,IF($CG$3=8200,JT4,IF($CG$3=8700,JU4,IF($CG$3=8900,JV4,IF($CG$3=9500,JW4,IF($CG$3=10000,JX4,""))))))))))))))))))))))))</f>
        <v>0</v>
      </c>
      <c r="FD4" s="340">
        <f>FF4</f>
        <v>0</v>
      </c>
      <c r="FE4" s="340" t="str">
        <f>IF(AND(DC8=""),"",IF(AND(DE8=""),"",IF(AND(FE3=""),"",IF(AND(FE3&lt;=$GE$4),$GE$4,INDEX(FD4:FD32,MATCH(FE3,FF4:FF32)+(LOOKUP(FE3,FF4:FF32)&lt;&gt;FE3))))))</f>
        <v/>
      </c>
      <c r="FF4" s="340">
        <f>IF($CG$3=4200,JD4,IF($CG$3=4800,JE4,IF($CG$3="5400A",JG4,IF($CG$3=3600,JF4,IF($CG$3=1700,JH4,IF($CG$3=1750,JI4,IF($CG$3=1900,JJ4,IF($CG$3=2000,JK4,IF($CG$3="2400A",JL4,IF($CG$3="2400B",JM4,IF($CG$3="2400C",JN4,IF($CG$3="2800A",JO4,IF($CG$3="2800B",JP4,IF($CG$3="5400B",JQ4,IF($CG$3=6000,JR4,IF($CG$3=6600,JS4,IF($CG$3=6800,JT4,IF($CG$3=7200,JU4,IF($CG$3=7600,JV4,IF($CG$3=8200,JW4,IF($CG$3=8700,JX4,IF($CG$3=8900,JY4,IF($CG$3=9500,JZ4,IF($CG$3=10000,KA4,""))))))))))))))))))))))))</f>
        <v>0</v>
      </c>
      <c r="FG4" s="340">
        <f>FI4</f>
        <v>0</v>
      </c>
      <c r="FH4" s="340" t="str">
        <f>IF(AND(DF8=""),"",IF(AND(DH8=""),"",IF(AND(FH3=""),"",IF(AND(FH3&lt;=$GE$4),$GE$4,INDEX(FG4:FG32,MATCH(FH3,FI4:FI32)+(LOOKUP(FH3,FI4:FI32)&lt;&gt;FH3))))))</f>
        <v/>
      </c>
      <c r="FI4" s="340">
        <f>IF($CG$3=4200,JG4,IF($CG$3=4800,JH4,IF($CG$3="5400A",JJ4,IF($CG$3=3600,JI4,IF($CG$3=1700,JK4,IF($CG$3=1750,JL4,IF($CG$3=1900,JM4,IF($CG$3=2000,JN4,IF($CG$3="2400A",JO4,IF($CG$3="2400B",JP4,IF($CG$3="2400C",JQ4,IF($CG$3="2800A",JR4,IF($CG$3="2800B",JS4,IF($CG$3="5400B",JT4,IF($CG$3=6000,JU4,IF($CG$3=6600,JV4,IF($CG$3=6800,JW4,IF($CG$3=7200,JX4,IF($CG$3=7600,JY4,IF($CG$3=8200,JZ4,IF($CG$3=8700,KA4,IF($CG$3=8900,KB4,IF($CG$3=9500,KC4,IF($CG$3=10000,KD4,""))))))))))))))))))))))))</f>
        <v>0</v>
      </c>
      <c r="FJ4" s="340">
        <f>FL4</f>
        <v>0</v>
      </c>
      <c r="FK4" s="340" t="str">
        <f>IF(AND(DI8=""),"",IF(AND(DK8=""),"",IF(AND(FK3=""),"",IF(AND(FK3&lt;=$GE$4),$GE$4,INDEX(FJ4:FJ32,MATCH(FK3,FL4:FL32)+(LOOKUP(FK3,FL4:FL32)&lt;&gt;FK3))))))</f>
        <v/>
      </c>
      <c r="FL4" s="340">
        <f>IF($CG$3=4200,JJ4,IF($CG$3=4800,JK4,IF($CG$3="5400A",JM4,IF($CG$3=3600,JL4,IF($CG$3=1700,JN4,IF($CG$3=1750,JO4,IF($CG$3=1900,JP4,IF($CG$3=2000,JQ4,IF($CG$3="2400A",JR4,IF($CG$3="2400B",JS4,IF($CG$3="2400C",JT4,IF($CG$3="2800A",JU4,IF($CG$3="2800B",JV4,IF($CG$3="5400B",JW4,IF($CG$3=6000,JX4,IF($CG$3=6600,JY4,IF($CG$3=6800,JZ4,IF($CG$3=7200,KA4,IF($CG$3=7600,KB4,IF($CG$3=8200,KC4,IF($CG$3=8700,KD4,IF($CG$3=8900,KE4,IF($CG$3=9500,KF4,IF($CG$3=10000,KG4,""))))))))))))))))))))))))</f>
        <v>0</v>
      </c>
      <c r="FM4" s="340">
        <f>FO4</f>
        <v>0</v>
      </c>
      <c r="FN4" s="340" t="str">
        <f>IF(AND(DL8=""),"",IF(AND(DN8=""),"",IF(AND(FN3=""),"",IF(AND(FN3&lt;=$GE$4),$GE$4,INDEX(FM4:FM32,MATCH(FN3,FO4:FO32)+(LOOKUP(FN3,FO4:FO32)&lt;&gt;FN3))))))</f>
        <v/>
      </c>
      <c r="FO4" s="340">
        <f>IF($CG$3=4200,JM4,IF($CG$3=4800,JN4,IF($CG$3="5400A",JP4,IF($CG$3=3600,JO4,IF($CG$3=1700,JQ4,IF($CG$3=1750,JR4,IF($CG$3=1900,JS4,IF($CG$3=2000,JT4,IF($CG$3="2400A",JU4,IF($CG$3="2400B",JV4,IF($CG$3="2400C",JW4,IF($CG$3="2800A",JX4,IF($CG$3="2800B",JY4,IF($CG$3="5400B",JZ4,IF($CG$3=6000,KA4,IF($CG$3=6600,KB4,IF($CG$3=6800,KC4,IF($CG$3=7200,KD4,IF($CG$3=7600,KE4,IF($CG$3=8200,KF4,IF($CG$3=8700,KG4,IF($CG$3=8900,KH4,IF($CG$3=9500,KI4,IF($CG$3=10000,KJ4,""))))))))))))))))))))))))</f>
        <v>0</v>
      </c>
      <c r="FP4" s="340">
        <f>FR4</f>
        <v>0</v>
      </c>
      <c r="FQ4" s="340" t="str">
        <f>IF(AND(DO8=""),"",IF(AND(DQ8=""),"",IF(AND(FQ3=""),"",IF(AND(FQ3&lt;=$GE$4),$GE$4,INDEX(FP4:FP32,MATCH(FQ3,FR4:FR32)+(LOOKUP(FQ3,FR4:FR32)&lt;&gt;FQ3))))))</f>
        <v/>
      </c>
      <c r="FR4" s="340">
        <f>IF($CG$3=4200,JP4,IF($CG$3=4800,JQ4,IF($CG$3="5400A",JS4,IF($CG$3=3600,JR4,IF($CG$3=1700,JT4,IF($CG$3=1750,JU4,IF($CG$3=1900,JV4,IF($CG$3=2000,JW4,IF($CG$3="2400A",JX4,IF($CG$3="2400B",JY4,IF($CG$3="2400C",JZ4,IF($CG$3="2800A",KA4,IF($CG$3="2800B",KB4,IF($CG$3="5400B",KC4,IF($CG$3=6000,KD4,IF($CG$3=6600,KE4,IF($CG$3=6800,KF4,IF($CG$3=7200,KG4,IF($CG$3=7600,KH4,IF($CG$3=8200,KI4,IF($CG$3=8700,KJ4,IF($CG$3=8900,KK4,IF($CG$3=9500,KL4,IF($CG$3=10000,KM4,""))))))))))))))))))))))))</f>
        <v>0</v>
      </c>
      <c r="FS4" s="340">
        <f>FU4</f>
        <v>0</v>
      </c>
      <c r="FT4" s="340" t="str">
        <f>IF(AND(DR8=""),"",IF(AND(DT8=""),"",IF(AND(FT3=""),"",IF(AND(FT3&lt;=$GE$4),$GE$4,INDEX(FS4:FS32,MATCH(FT3,FU4:FU32)+(LOOKUP(FT3,FU4:FU32)&lt;&gt;FT3))))))</f>
        <v/>
      </c>
      <c r="FU4" s="340">
        <f>IF($CG$3=4200,JS4,IF($CG$3=4800,JT4,IF($CG$3="5400A",JV4,IF($CG$3=3600,JU4,IF($CG$3=1700,JW4,IF($CG$3=1750,JX4,IF($CG$3=1900,JY4,IF($CG$3=2000,JZ4,IF($CG$3="2400A",KA4,IF($CG$3="2400B",KB4,IF($CG$3="2400C",KC4,IF($CG$3="2800A",KD4,IF($CG$3="2800B",KE4,IF($CG$3="5400B",KF4,IF($CG$3=6000,KG4,IF($CG$3=6600,KH4,IF($CG$3=6800,KI4,IF($CG$3=7200,KJ4,IF($CG$3=7600,KK4,IF($CG$3=8200,KL4,IF($CG$3=8700,KM4,IF($CG$3=8900,KN4,IF($CG$3=9500,KO4,IF($CG$3=10000,KP4,""))))))))))))))))))))))))</f>
        <v>0</v>
      </c>
      <c r="FV4" s="340">
        <f>FX4</f>
        <v>0</v>
      </c>
      <c r="FW4" s="340" t="str">
        <f>IF(AND(DU8=""),"",IF(AND(DW8=""),"",IF(AND(FW3=""),"",IF(AND(FW3&lt;=$GE$4),$GE$4,INDEX(FV4:FV32,MATCH(FW3,FX4:FX32)+(LOOKUP(FW3,FX4:FX32)&lt;&gt;FW3))))))</f>
        <v/>
      </c>
      <c r="FX4" s="340">
        <f>IF($CG$3=4200,JV4,IF($CG$3=4800,JW4,IF($CG$3="5400A",JY4,IF($CG$3=3600,JX4,IF($CG$3=1700,JZ4,IF($CG$3=1750,KA4,IF($CG$3=1900,KB4,IF($CG$3=2000,KC4,IF($CG$3="2400A",KD4,IF($CG$3="2400B",KE4,IF($CG$3="2400C",KF4,IF($CG$3="2800A",KG4,IF($CG$3="2800B",KH4,IF($CG$3="5400B",KI4,IF($CG$3=6000,KJ4,IF($CG$3=6600,KK4,IF($CG$3=6800,KL4,IF($CG$3=7200,KM4,IF($CG$3=7600,KN4,IF($CG$3=8200,KO4,IF($CG$3=8700,KP4,IF($CG$3=8900,KQ4,IF($CG$3=9500,KR4,IF($CG$3=10000,KS4,""))))))))))))))))))))))))</f>
        <v>0</v>
      </c>
      <c r="FY4" s="42"/>
      <c r="FZ4" s="42"/>
      <c r="GA4" s="42"/>
      <c r="GC4" s="1">
        <f>GE4</f>
        <v>26500</v>
      </c>
      <c r="GE4" s="1">
        <f>IF($GE$2=4200,GG4,IF($GE$2=4800,GH4,IF($GE$2="5400A",GJ4,IF($GE$2=3600,GI4,IF($GE$2=1700,GK4,IF($GE$2=1750,GL4,IF($GE$2=1900,GM4,IF($GE$2=2000,GN4,IF($GE$2="2400A",GO4,IF($GE$2="2400B",GP4,IF($GE$2="2400C",GQ4,IF($GE$2="2800A",GR4,IF($GE$2="2800B",GS4,IF($GE$2="5400B",GT4,IF($GE$2=6000,GU4,IF($GE$2=6600,GV4,IF($GE$2=6800,GW4,IF($GE$2=7200,GX4,IF($GE$2=7600,GY4,IF($GE$2=8200,GZ4,IF($GE$2=8700,HA4,IF($GE$2=8900,HB4,IF($GE$2=9500,HC4,IF($GE$2=10000,HD4,""))))))))))))))))))))))))</f>
        <v>26500</v>
      </c>
      <c r="GG4" s="1">
        <v>26500</v>
      </c>
      <c r="GH4" s="111">
        <v>31100</v>
      </c>
      <c r="GI4" s="1">
        <v>23700</v>
      </c>
      <c r="GJ4" s="1">
        <v>39300</v>
      </c>
      <c r="GK4" s="30">
        <v>12400</v>
      </c>
      <c r="GL4" s="30">
        <v>12600</v>
      </c>
      <c r="GM4" s="14">
        <v>12800</v>
      </c>
      <c r="GN4" s="15">
        <v>13500</v>
      </c>
      <c r="GO4" s="14">
        <v>14600</v>
      </c>
      <c r="GP4" s="16">
        <v>15100</v>
      </c>
      <c r="GQ4" s="17">
        <v>15700</v>
      </c>
      <c r="GR4" s="18">
        <v>18500</v>
      </c>
      <c r="GS4" s="18">
        <v>20100</v>
      </c>
      <c r="GT4" s="19">
        <v>39300</v>
      </c>
      <c r="GU4" s="19">
        <v>42500</v>
      </c>
      <c r="GV4" s="14">
        <v>47200</v>
      </c>
      <c r="GW4" s="14">
        <v>49700</v>
      </c>
      <c r="GX4" s="14">
        <v>52800</v>
      </c>
      <c r="GY4" s="14">
        <v>58000</v>
      </c>
      <c r="GZ4" s="14">
        <v>62300</v>
      </c>
      <c r="HA4" s="15">
        <v>86200</v>
      </c>
      <c r="HB4" s="15">
        <v>90800</v>
      </c>
      <c r="HC4" s="15">
        <v>102100</v>
      </c>
      <c r="HD4" s="26">
        <v>104200</v>
      </c>
    </row>
    <row r="5" spans="1:216" ht="23.25" customHeight="1" thickTop="1" thickBot="1">
      <c r="A5" s="106"/>
      <c r="B5" s="134"/>
      <c r="C5" s="171"/>
      <c r="D5" s="233"/>
      <c r="E5" s="233"/>
      <c r="F5" s="233"/>
      <c r="G5" s="170"/>
      <c r="H5" s="171"/>
      <c r="I5" s="234" t="s">
        <v>246</v>
      </c>
      <c r="J5" s="234"/>
      <c r="K5" s="122"/>
      <c r="L5" s="109"/>
      <c r="M5" s="109"/>
      <c r="N5" s="109"/>
      <c r="O5" s="109"/>
      <c r="P5" s="214" t="s">
        <v>247</v>
      </c>
      <c r="Q5" s="214"/>
      <c r="R5" s="214"/>
      <c r="S5" s="214"/>
      <c r="T5" s="214"/>
      <c r="U5" s="214"/>
      <c r="V5" s="214"/>
      <c r="W5" s="214"/>
      <c r="X5" s="214"/>
      <c r="Y5" s="235" t="s">
        <v>232</v>
      </c>
      <c r="Z5" s="235"/>
      <c r="AA5" s="235"/>
      <c r="AB5" s="235"/>
      <c r="AC5" s="235"/>
      <c r="AD5" s="235"/>
      <c r="AE5" s="235"/>
      <c r="AF5" s="235"/>
      <c r="AG5" s="235"/>
      <c r="AH5" s="112"/>
      <c r="AI5" s="112"/>
      <c r="AJ5" s="112"/>
      <c r="AK5" s="112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Z5" s="1" t="s">
        <v>56</v>
      </c>
      <c r="BA5" s="50">
        <v>2000</v>
      </c>
      <c r="BB5" s="50">
        <v>5</v>
      </c>
      <c r="BC5" s="50" t="s">
        <v>67</v>
      </c>
      <c r="BL5" s="340">
        <f t="shared" ref="BL5:BL32" si="0">BN5</f>
        <v>37800</v>
      </c>
      <c r="BM5" s="340">
        <f>IF(AND(J8=""),"",IF(AND(L8=""),"",IF(AND(BM3=""),"",IF(AND(BM3&lt;=BN4),BN4,INDEX(BL4:BL19,MATCH(BM3,BN4:BN19)+(LOOKUP(BM3,BN4:BN19)&lt;&gt;BM3))))))</f>
        <v>46500</v>
      </c>
      <c r="BN5" s="340">
        <f t="shared" ref="BN5:BN32" si="1">IF($BL$3=4200,GG5,IF($BL$3=4800,GH5,IF($BL$3="5400A",GJ5,IF($BL$3=3600,GI5,IF($BL$3=1700,GK5,IF($BL$3=1750,GL5,IF($BL$3=1900,GM5,IF($BL$3=2000,GN5,IF($BL$3="2400A",GO5,IF($BL$3="2400B",GP5,IF($BL$3="2400C",GQ5,IF($BL$3="2800A",GR5,IF($BL$3="2800B",GS5,IF($BL$3="5400B",GT5,IF($BL$3=6000,GU5,IF($BL$3=6600,GV5,IF($BL$3=6800,GW5,IF($BL$3=7200,GX5,IF($BL$3=7600,GY5,IF($BL$3=8200,GZ5,IF($BL$3=8700,HA5,IF($BL$3=8900,HB5,IF($BL$3=9500,HC5,IF($BL$3=10000,HD5,""))))))))))))))))))))))))</f>
        <v>37800</v>
      </c>
      <c r="BO5" s="340">
        <f t="shared" ref="BO5:BO32" si="2">BQ5</f>
        <v>37800</v>
      </c>
      <c r="BP5" s="340" t="e">
        <f>IF(AND(BP3&lt;=BQ4),BQ4,INDEX(BO4:BO19,MATCH(BP3,BQ4:BQ19)+(LOOKUP(BP3,BQ4:BQ19)&lt;&gt;BP3)))</f>
        <v>#N/A</v>
      </c>
      <c r="BQ5" s="340">
        <f t="shared" ref="BQ5:BQ32" si="3">IF($BO$3=4200,GG5,IF($BO$3=4800,GH5,IF($BO$3="5400A",GJ5,IF($BO$3=3600,GI5,IF($BO$3=1700,GK5,IF($BO$3=1750,GL5,IF($BO$3=1900,GM5,IF($BO$3=2000,GN5,IF($BO$3="2400A",GO5,IF($BO$3="2400B",GP5,IF($BO$3="2400C",GQ5,IF($BO$3="2800A",GR5,IF($BO$3="2800B",GS5,IF($BO$3="5400B",GT5,IF($BO$3=6000,GU5,IF($BO$3=6600,GV5,IF($BO$3=6800,GW5,IF($BO$3=7200,GX5,IF($BO$3=7600,GY5,IF($BO$3=8200,GZ5,IF($BO$3=8700,HA5,IF($BO$3=8900,HB5,IF($BO$3=9500,HC5,IF($BO$3=10000,HD5,""))))))))))))))))))))))))</f>
        <v>37800</v>
      </c>
      <c r="BR5" s="340">
        <f t="shared" ref="BR5:BR32" si="4">BT5</f>
        <v>79900</v>
      </c>
      <c r="BS5" s="340">
        <f>IF(AND(BS3&lt;=BT4),BT4,INDEX(BR4:BR19,MATCH(BS3,BT4:BT19)+(LOOKUP(BS3,BT4:BT19)&lt;&gt;BS3)))</f>
        <v>58000</v>
      </c>
      <c r="BT5" s="340">
        <f t="shared" ref="BT5:BT32" si="5">IF($BR$3=4200,GG5,IF($BR$3=4800,GH5,IF($BR$3="5400A",GJ5,IF($BR$3=3600,GI5,IF($BR$3=1700,GK5,IF($BR$3=1750,GL5,IF($BR$3=1900,GM5,IF($BR$3=2000,GN5,IF($BR$3="2400A",GO5,IF($BR$3="2400B",GP5,IF($BR$3="2400C",GQ5,IF($BR$3="2800A",GR5,IF($BR$3="2800B",GS5,IF($BR$3="5400B",GT5,IF($BR$3=6000,GU5,IF($BR$3=6600,GV5,IF($BR$3=6800,GW5,IF($BR$3=7200,GX5,IF($BR$3=7600,GY5,IF($BR$3=8200,GZ5,IF($BR$3=8700,HA5,IF($BR$3=8900,HB5,IF($BR$3=9500,HC5,IF($BR$3=10000,HD5,""))))))))))))))))))))))))</f>
        <v>79900</v>
      </c>
      <c r="BU5" s="340">
        <f t="shared" ref="BU5:BU32" si="6">BW5</f>
        <v>44300</v>
      </c>
      <c r="BV5" s="340" t="str">
        <f>IF(AND(S8=""),"",IF(AND(U8=""),"",IF(AND(BV3=""),"",IF(AND(BV3&lt;=$GE$4),$GE$4,INDEX(BU4:BU19,MATCH(BV3,BW4:BW19)+(LOOKUP(BV3,BW4:BW19)&lt;&gt;BV3))))))</f>
        <v/>
      </c>
      <c r="BW5" s="340">
        <f t="shared" ref="BW5:BW32" si="7">IF($BU$3=4200,GG5,IF($BU$3=4800,GH5,IF($BU$3="5400A",GJ5,IF($BU$3=3600,GI5,IF($BU$3=1700,GK5,IF($BU$3=1750,GL5,IF($BU$3=1900,GM5,IF($BU$3=2000,GN5,IF($BU$3="2400A",GO5,IF($BU$3="2400B",GP5,IF($BU$3="2400C",GQ5,IF($BU$3="2800A",GR5,IF($BU$3="2800B",GS5,IF($BU$3="5400B",GT5,IF($BU$3=6000,GU5,IF($BU$3=6600,GV5,IF($BU$3=6800,GW5,IF($BU$3=7200,GX5,IF($BU$3=7600,GY5,IF($BU$3=8200,GZ5,IF($BU$3=8700,HA5,IF($BU$3=8900,HB5,IF($BU$3=9500,HC5,IF($BU$3=10000,HD5,""))))))))))))))))))))))))</f>
        <v>44300</v>
      </c>
      <c r="BX5" s="340">
        <f t="shared" ref="BX5:BX32" si="8">BZ5</f>
        <v>33800</v>
      </c>
      <c r="BY5" s="340" t="str">
        <f>IF(AND(V8=""),"",IF(AND(X8=""),"",IF(AND(BY3=""),"",IF(AND(BY3&lt;=$GE$4),$GE$4,INDEX(BX4:BX19,MATCH(BY3,BZ4:BZ19)+(LOOKUP(BY3,BZ4:BZ19)&lt;&gt;BY3))))))</f>
        <v/>
      </c>
      <c r="BZ5" s="340">
        <f t="shared" ref="BZ5:BZ32" si="9">IF($BX$3=4200,GG5,IF($BX$3=4800,GH5,IF($BX$3="5400A",GJ5,IF($BX$3=3600,GI5,IF($BX$3=1700,GK5,IF($BX$3=1750,GL5,IF($BX$3=1900,GM5,IF($BX$3=2000,GN5,IF($BX$3="2400A",GO5,IF($BX$3="2400B",GP5,IF($BX$3="2400C",GQ5,IF($BX$3="2800A",GR5,IF($BX$3="2800B",GS5,IF($BX$3="5400B",GT5,IF($BX$3=6000,GU5,IF($BX$3=6600,GV5,IF($BX$3=6800,GW5,IF($BX$3=7200,GX5,IF($BX$3=7600,GY5,IF($BX$3=8200,GZ5,IF($BX$3=8700,HA5,IF($BX$3=8900,HB5,IF($BX$3=9500,HC5,IF($BX$3=10000,HD5,""))))))))))))))))))))))))</f>
        <v>33800</v>
      </c>
      <c r="CA5" s="340">
        <f t="shared" ref="CA5:CA32" si="10">CC5</f>
        <v>25300</v>
      </c>
      <c r="CB5" s="340" t="str">
        <f>IF(AND(Y8=""),"",IF(AND(AA8=""),"",IF(AND(CB3=""),"",IF(AND(CB3&lt;=$GE$4),$GE$4,INDEX(CA4:CA19,MATCH(CB3,CC4:CC19)+(LOOKUP(CB3,CC4:CC19)&lt;&gt;CB3))))))</f>
        <v/>
      </c>
      <c r="CC5" s="340">
        <f t="shared" ref="CC5:CC32" si="11">IF($CA$3=4200,GG5,IF($CA$3=4800,GH5,IF($CA$3="5400A",GJ5,IF($CA$3=3600,GI5,IF($CA$3=1700,GK5,IF($CA$3=1750,GL5,IF($CA$3=1900,GM5,IF($CA$3=2000,GN5,IF($CA$3="2400A",GO5,IF($CA$3="2400B",GP5,IF($CA$3="2400C",GQ5,IF($CA$3="2800A",GR5,IF($CA$3="2800B",GS5,IF($CA$3="5400B",GT5,IF($CA$3=6000,GU5,IF($CA$3=6600,GV5,IF($CA$3=6800,GW5,IF($CA$3=7200,GX5,IF($CA$3=7600,GY5,IF($CA$3=8200,GZ5,IF($CA$3=8700,HA5,IF($CA$3=8900,HB5,IF($CA$3=9500,HC5,IF($CA$3=10000,HD5,""))))))))))))))))))))))))</f>
        <v>25300</v>
      </c>
      <c r="CD5" s="340">
        <f t="shared" ref="CD5:CD32" si="12">CF5</f>
        <v>28700</v>
      </c>
      <c r="CE5" s="340" t="str">
        <f>IF(AND(AB8=""),"",IF(AND(AD8=""),"",IF(AND(CE3=""),"",IF(AND(CE3&lt;=$GE$4),$GE$4,INDEX(CD4:CD19,MATCH(CE3,CF4:CF19)+(LOOKUP(CE3,CF4:CF19)&lt;&gt;CE3))))))</f>
        <v/>
      </c>
      <c r="CF5" s="340">
        <f t="shared" ref="CF5:CF32" si="13">IF($CD$3=4200,GG5,IF($CD$3=4800,GH5,IF($CD$3="5400A",GJ5,IF($CD$3=3600,GI5,IF($CD$3=1700,GK5,IF($CD$3=1750,GL5,IF($CD$3=1900,GM5,IF($CD$3=2000,GN5,IF($CD$3="2400A",GO5,IF($CD$3="2400B",GP5,IF($CD$3="2400C",GQ5,IF($CD$3="2800A",GR5,IF($CD$3="2800B",GS5,IF($CD$3="5400B",GT5,IF($CD$3=6000,GU5,IF($CD$3=6600,GV5,IF($CD$3=6800,GW5,IF($CD$3=7200,GX5,IF($CD$3=7600,GY5,IF($CD$3=8200,GZ5,IF($CD$3=8700,HA5,IF($CD$3=8900,HB5,IF($CD$3=9500,HC5,IF($CD$3=10000,HD5,""))))))))))))))))))))))))</f>
        <v>28700</v>
      </c>
      <c r="CG5" s="340">
        <f t="shared" ref="CG5:CG32" si="14">CI5</f>
        <v>53100</v>
      </c>
      <c r="CH5" s="340" t="str">
        <f>IF(AND(AE8=""),"",IF(AND(AG8=""),"",IF(AND(CH3=""),"",IF(AND(CH3&lt;=$GE$4),$GE$4,INDEX(CG4:CG19,MATCH(CH3,CI4:CI19)+(LOOKUP(CH3,CI4:CI19)&lt;&gt;CH3))))))</f>
        <v/>
      </c>
      <c r="CI5" s="340">
        <f t="shared" ref="CI5:CI32" si="15">IF($CG$3=4200,GG5,IF($CG$3=4800,GH5,IF($CG$3="5400A",GJ5,IF($CG$3=3600,GI5,IF($CG$3=1700,GK5,IF($CG$3=1750,GL5,IF($CG$3=1900,GM5,IF($CG$3=2000,GN5,IF($CG$3="2400A",GO5,IF($CG$3="2400B",GP5,IF($CG$3="2400C",GQ5,IF($CG$3="2800A",GR5,IF($CG$3="2800B",GS5,IF($CG$3="5400B",GT5,IF($CG$3=6000,GU5,IF($CG$3=6600,GV5,IF($CG$3=6800,GW5,IF($CG$3=7200,GX5,IF($CG$3=7600,GY5,IF($CG$3=8200,GZ5,IF($CG$3=8700,HA5,IF($CG$3=8900,HB5,IF($CG$3=9500,HC5,IF($CG$3=10000,HD5,""))))))))))))))))))))))))</f>
        <v>53100</v>
      </c>
      <c r="CJ5" s="340">
        <f t="shared" ref="CJ5:CJ32" si="16">CL5</f>
        <v>60700</v>
      </c>
      <c r="CK5" s="340" t="str">
        <f>IF(AND(AH8=""),"",IF(AND(AJ8=""),"",IF(AND(CK3=""),"",IF(AND(CK3&lt;=$GE$4),$GE$4,INDEX(CJ4:CJ19,MATCH(CK3,CL4:CL19)+(LOOKUP(CK3,CL4:CL19)&lt;&gt;CK3))))))</f>
        <v/>
      </c>
      <c r="CL5" s="340">
        <f t="shared" ref="CL5:CL32" si="17">IF($CJ$3=4200,GG5,IF($CJ$3=4800,GH5,IF($CJ$3="5400A",GJ5,IF($CJ$3=3600,GI5,IF($CJ$3=1700,GK5,IF($CJ$3=1750,GL5,IF($CJ$3=1900,GM5,IF($CJ$3=2000,GN5,IF($CJ$3="2400A",GO5,IF($CJ$3="2400B",GP5,IF($CJ$3="2400C",GQ5,IF($CJ$3="2800A",GR5,IF($CJ$3="2800B",GS5,IF($CJ$3="5400B",GT5,IF($CJ$3=6000,GU5,IF($CJ$3=6600,GV5,IF($CJ$3=6800,GW5,IF($CJ$3=7200,GX5,IF($CJ$3=7600,GY5,IF($CJ$3=8200,GZ5,IF($CJ$3=8700,HA5,IF($CJ$3=8900,HB5,IF($CJ$3=9500,HC5,IF($CJ$3=10000,HD5,""))))))))))))))))))))))))</f>
        <v>60700</v>
      </c>
      <c r="CM5" s="340">
        <f t="shared" ref="CM5:CM32" si="18">CO5</f>
        <v>67300</v>
      </c>
      <c r="CN5" s="340" t="str">
        <f>IF(AND(AK8=""),"",IF(AND(AM8=""),"",IF(AND(CN3=""),"",IF(AND(CN3&lt;=$GE$4),$GE$4,INDEX(CM4:CM19,MATCH(CN3,CO4:CO19)+(LOOKUP(CN3,CO4:CO19)&lt;&gt;CN3))))))</f>
        <v/>
      </c>
      <c r="CO5" s="340">
        <f t="shared" ref="CO5:CO32" si="19">IF($CM$3=4200,GG5,IF($CM$3=4800,GH5,IF($CM$3="5400A",GJ5,IF($CM$3=3600,GI5,IF($CM$3=1700,GK5,IF($CM$3=1750,GL5,IF($CM$3=1900,GM5,IF($CM$3=2000,GN5,IF($CM$3="2400A",GO5,IF($CM$3="2400B",GP5,IF($CM$3="2400C",GQ5,IF($CM$3="2800A",GR5,IF($CM$3="2800B",GS5,IF($CM$3="5400B",GT5,IF($CM$3=6000,GU5,IF($CM$3=6600,GV5,IF($CM$3=6800,GW5,IF($CM$3=7200,GX5,IF($CM$3=7600,GY5,IF($CM$3=8200,GZ5,IF($CM$3=8700,HA5,IF($CM$3=8900,HB5,IF($CM$3=9500,HC5,IF($CM$3=10000,HD5,""))))))))))))))))))))))))</f>
        <v>67300</v>
      </c>
      <c r="CP5" s="340">
        <f t="shared" ref="CP5:CP32" si="20">CR5</f>
        <v>75300</v>
      </c>
      <c r="CQ5" s="340" t="str">
        <f>IF(AND(AN8=""),"",IF(AND(AP8=""),"",IF(AND(CQ3=""),"",IF(AND(CQ3&lt;=$GE$4),$GE$4,INDEX(CP4:CP19,MATCH(CQ3,CR4:CR19)+(LOOKUP(CQ3,CR4:CR19)&lt;&gt;CQ3))))))</f>
        <v/>
      </c>
      <c r="CR5" s="340">
        <f t="shared" ref="CR5:CR32" si="21">IF($CP$3=4200,GG5,IF($CP$3=4800,GH5,IF($CP$3="5400A",GJ5,IF($CP$3=3600,GI5,IF($CP$3=1700,GK5,IF($CP$3=1750,GL5,IF($CP$3=1900,GM5,IF($CP$3=2000,GN5,IF($CP$3="2400A",GO5,IF($CP$3="2400B",GP5,IF($CP$3="2400C",GQ5,IF($CP$3="2800A",GR5,IF($CP$3="2800B",GS5,IF($CP$3="5400B",GT5,IF($CP$3=6000,GU5,IF($CP$3=6600,GV5,IF($CP$3=6800,GW5,IF($CP$3=7200,GX5,IF($CP$3=7600,GY5,IF($CP$3=8200,GZ5,IF($CP$3=8700,HA5,IF($CP$3=8900,HB5,IF($CP$3=9500,HC5,IF($CP$3=10000,HD5,""))))))))))))))))))))))))</f>
        <v>75300</v>
      </c>
      <c r="CS5" s="340">
        <f t="shared" ref="CS5:CS32" si="22">CU5</f>
        <v>79900</v>
      </c>
      <c r="CT5" s="340" t="str">
        <f>IF(AND(AQ8=""),"",IF(AND(AS8=""),"",IF(AND(CT3=""),"",IF(AND(CT3&lt;=$GE$4),$GE$4,INDEX(CS4:CS19,MATCH(CT3,CU4:CU19)+(LOOKUP(CT3,CU4:CU19)&lt;&gt;CT3))))))</f>
        <v/>
      </c>
      <c r="CU5" s="340">
        <f t="shared" ref="CU5:CU32" si="23">IF($CS$3=4200,GG5,IF($CS$3=4800,GH5,IF($CS$3="5400A",GJ5,IF($CS$3=3600,GI5,IF($CS$3=1700,GK5,IF($CS$3=1750,GL5,IF($CS$3=1900,GM5,IF($CS$3=2000,GN5,IF($CS$3="2400A",GO5,IF($CS$3="2400B",GP5,IF($CS$3="2400C",GQ5,IF($CS$3="2800A",GR5,IF($CS$3="2800B",GS5,IF($CS$3="5400B",GT5,IF($CS$3=6000,GU5,IF($CS$3=6600,GV5,IF($CS$3=6800,GW5,IF($CS$3=7200,GX5,IF($CS$3=7600,GY5,IF($CS$3=8200,GZ5,IF($CS$3=8700,HA5,IF($CS$3=8900,HB5,IF($CS$3=9500,HC5,IF($CS$3=10000,HD5,""))))))))))))))))))))))))</f>
        <v>79900</v>
      </c>
      <c r="CV5" s="340">
        <f t="shared" ref="CV5:CV32" si="24">CX5</f>
        <v>33800</v>
      </c>
      <c r="CW5" s="340" t="str">
        <f>IF(AND(AT8=""),"",IF(AND(AV8=""),"",IF(AND(CW3=""),"",IF(AND(CW3&lt;=$GE$4),$GE$4,INDEX(CV4:CV19,MATCH(CW3,CX4:CX19)+(LOOKUP(CW3,CX4:CX19)&lt;&gt;CW3))))))</f>
        <v/>
      </c>
      <c r="CX5" s="340">
        <f t="shared" ref="CX5:CX32" si="25">IF($CV$3=4200,GG5,IF($CV$3=4800,GH5,IF($CV$3="5400A",GJ5,IF($CV$3=3600,GI5,IF($CV$3=1700,GK5,IF($CV$3=1750,GL5,IF($CV$3=1900,GM5,IF($CV$3=2000,GN5,IF($CV$3="2400A",GO5,IF($CV$3="2400B",GP5,IF($CV$3="2400C",GQ5,IF($CV$3="2800A",GR5,IF($CV$3="2800B",GS5,IF($CV$3="5400B",GT5,IF($CV$3=6000,GU5,IF($CV$3=6600,GV5,IF($CV$3=6800,GW5,IF($CV$3=7200,GX5,IF($CV$3=7600,GY5,IF($CV$3=8200,GZ5,IF($CV$3=8700,HA5,IF($CV$3=8900,HB5,IF($CV$3=9500,HC5,IF($CV$3=10000,HD5,""))))))))))))))))))))))))</f>
        <v>33800</v>
      </c>
      <c r="CY5" s="340">
        <f t="shared" ref="CY5:CY32" si="26">DA5</f>
        <v>33800</v>
      </c>
      <c r="CZ5" s="340" t="str">
        <f>IF(AND(AW8=""),"",IF(AND(AY8=""),"",IF(AND(CZ3=""),"",IF(AND(CZ3&lt;=$GE$4),$GE$4,INDEX(CY4:CY19,MATCH(CZ3,DA4:DA19)+(LOOKUP(CZ3,DA4:DA19)&lt;&gt;CZ3))))))</f>
        <v/>
      </c>
      <c r="DA5" s="340">
        <f t="shared" ref="DA5:DA32" si="27">IF($CY$3=4200,GG5,IF($CY$3=4800,GH5,IF($CY$3="5400A",GJ5,IF($CY$3=3600,GI5,IF($CY$3=1700,GK5,IF($CY$3=1750,GL5,IF($CY$3=1900,GM5,IF($CY$3=2000,GN5,IF($CY$3="2400A",GO5,IF($CY$3="2400B",GP5,IF($CY$3="2400C",GQ5,IF($CY$3="2800A",GR5,IF($CY$3="2800B",GS5,IF($CY$3="5400B",GT5,IF($CY$3=6000,GU5,IF($CY$3=6600,GV5,IF($CY$3=6800,GW5,IF($CY$3=7200,GX5,IF($CY$3=7600,GY5,IF($CY$3=8200,GZ5,IF($CY$3=8700,HA5,IF($CY$3=8900,HB5,IF($CY$3=9500,HC5,IF($CY$3=10000,HD5,""))))))))))))))))))))))))</f>
        <v>33800</v>
      </c>
      <c r="DB5" s="340">
        <f t="shared" ref="DB5:DB32" si="28">DD5</f>
        <v>37800</v>
      </c>
      <c r="DC5" s="340" t="str">
        <f>IF(AND(AZ8=""),"",IF(AND(BB8=""),"",IF(AND(DC3=""),"",IF(AND(DC3&lt;=$GE$4),$GE$4,INDEX(DB4:DB19,MATCH(DC3,DD4:DD19)+(LOOKUP(DC3,DD4:DD19)&lt;&gt;DC3))))))</f>
        <v/>
      </c>
      <c r="DD5" s="340">
        <f t="shared" ref="DD5:DD32" si="29">IF($DB$3=4200,GG5,IF($DB$3=4800,GH5,IF($DB$3="5400A",GJ5,IF($DB$3=3600,GI5,IF($DB$3=1700,GK5,IF($DB$3=1750,GL5,IF($DB$3=1900,GM5,IF($DB$3=2000,GN5,IF($DB$3="2400A",GO5,IF($DB$3="2400B",GP5,IF($DB$3="2400C",GQ5,IF($DB$3="2800A",GR5,IF($DB$3="2800B",GS5,IF($DB$3="5400B",GT5,IF($DB$3=6000,GU5,IF($DB$3=6600,GV5,IF($DB$3=6800,GW5,IF($DB$3=7200,GX5,IF($DB$3=7600,GY5,IF($DB$3=8200,GZ5,IF($DB$3=8700,HA5,IF($DB$3=8900,HB5,IF($DB$3=9500,HC5,IF($DB$3=10000,HD5,""))))))))))))))))))))))))</f>
        <v>37800</v>
      </c>
      <c r="DE5" s="340">
        <f t="shared" ref="DE5:DE32" si="30">DG5</f>
        <v>37800</v>
      </c>
      <c r="DF5" s="340" t="str">
        <f>IF(AND(BC8=""),"",IF(AND(BE8=""),"",IF(AND(DF3=""),"",IF(AND(DF3&lt;=$GE$4),$GE$4,INDEX(DE4:DE19,MATCH(DF3,DG4:DG19)+(LOOKUP(DF3,DG4:DG19)&lt;&gt;DF3))))))</f>
        <v/>
      </c>
      <c r="DG5" s="340">
        <f t="shared" ref="DG5:DG32" si="31">IF($DE$3=4200,GG5,IF($DE$3=4800,GH5,IF($DE$3="5400A",GJ5,IF($DE$3=3600,GI5,IF($DE$3=1700,GK5,IF($DE$3=1750,GL5,IF($DE$3=1900,GM5,IF($DE$3=2000,GN5,IF($DE$3="2400A",GO5,IF($DE$3="2400B",GP5,IF($DE$3="2400C",GQ5,IF($DE$3="2800A",GR5,IF($DE$3="2800B",GS5,IF($DE$3="5400B",GT5,IF($DE$3=6000,GU5,IF($DE$3=6600,GV5,IF($DE$3=6800,GW5,IF($DE$3=7200,GX5,IF($DE$3=7600,GY5,IF($DE$3=8200,GZ5,IF($DE$3=8700,HA5,IF($DE$3=8900,HB5,IF($DE$3=9500,HC5,IF($DE$3=10000,HD5,""))))))))))))))))))))))))</f>
        <v>37800</v>
      </c>
      <c r="DH5" s="340">
        <f t="shared" ref="DH5:DH32" si="32">DJ5</f>
        <v>17700</v>
      </c>
      <c r="DI5" s="340" t="str">
        <f>IF(AND(BF8=""),"",IF(AND(BH8=""),"",IF(AND(DI3=""),"",IF(AND(DI3&lt;=$GE$4),$GE$4,INDEX(DH4:DH19,MATCH(DI3,DJ4:DJ19)+(LOOKUP(DI3,DJ4:DJ19)&lt;&gt;DI3))))))</f>
        <v/>
      </c>
      <c r="DJ5" s="340">
        <f t="shared" ref="DJ5:DJ32" si="33">IF($DH$3=4200,GG5,IF($DH$3=4800,GH5,IF($DH$3="5400A",GJ5,IF($DH$3=3600,GI5,IF($DH$3=1700,GK5,IF($DH$3=1750,GL5,IF($DH$3=1900,GM5,IF($DH$3=2000,GN5,IF($DH$3="2400A",GO5,IF($DH$3="2400B",GP5,IF($DH$3="2400C",GQ5,IF($DH$3="2800A",GR5,IF($DH$3="2800B",GS5,IF($DH$3="5400B",GT5,IF($DH$3=6000,GU5,IF($DH$3=6600,GV5,IF($DH$3=6800,GW5,IF($DH$3=7200,GX5,IF($DH$3=7600,GY5,IF($DH$3=8200,GZ5,IF($DH$3=8700,HA5,IF($DH$3=8900,HB5,IF($DH$3=9500,HC5,IF($DH$3=10000,HD5,""))))))))))))))))))))))))</f>
        <v>17700</v>
      </c>
      <c r="DK5" s="340">
        <f t="shared" ref="DK5:DK32" si="34">DM5</f>
        <v>17900</v>
      </c>
      <c r="DL5" s="340" t="str">
        <f>IF(AND(BI8=""),"",IF(AND(BL8=""),"",IF(AND(DL3=""),"",IF(AND(DL3&lt;=$GE$4),$GE$4,INDEX(DK4:DK19,MATCH(DL3,DM4:DM19)+(LOOKUP(DL3,DM4:DM19)&lt;&gt;DL3))))))</f>
        <v/>
      </c>
      <c r="DM5" s="340">
        <f t="shared" ref="DM5:DM32" si="35">IF($DK$3=4200,GG5,IF($DK$3=4800,GH5,IF($DK$3="5400A",GJ5,IF($DK$3=3600,GI5,IF($DK$3=1700,GK5,IF($DK$3=1750,GL5,IF($DK$3=1900,GM5,IF($DK$3=2000,GN5,IF($DK$3="2400A",GO5,IF($DK$3="2400B",GP5,IF($DK$3="2400C",GQ5,IF($DK$3="2800A",GR5,IF($DK$3="2800B",GS5,IF($DK$3="5400B",GT5,IF($DK$3=6000,GU5,IF($DK$3=6600,GV5,IF($DK$3=6800,GW5,IF($DK$3=7200,GX5,IF($DK$3=7600,GY5,IF($DK$3=8200,GZ5,IF($DK$3=8700,HA5,IF($DK$3=8900,HB5,IF($DK$3=9500,HC5,IF($DK$3=10000,HD5,""))))))))))))))))))))))))</f>
        <v>17900</v>
      </c>
      <c r="DN5" s="340">
        <f t="shared" ref="DN5:DN32" si="36">DP5</f>
        <v>18200</v>
      </c>
      <c r="DO5" s="340" t="str">
        <f>IF(AND(BM8=""),"",IF(AND(BO8=""),"",IF(AND(DO3=""),"",IF(AND(DO3&lt;=$GE$4),$GE$4,INDEX(DN4:DN19,MATCH(DO3,DP4:DP19)+(LOOKUP(DO3,DP4:DP19)&lt;&gt;DO3))))))</f>
        <v/>
      </c>
      <c r="DP5" s="340">
        <f t="shared" ref="DP5:DP32" si="37">IF($DN$3=4200,GG5,IF($DN$3=4800,GH5,IF($DN$3="5400A",GJ5,IF($DN$3=3600,GI5,IF($DN$3=1700,GK5,IF($DN$3=1750,GL5,IF($DN$3=1900,GM5,IF($DN$3=2000,GN5,IF($DN$3="2400A",GO5,IF($DN$3="2400B",GP5,IF($DN$3="2400C",GQ5,IF($DN$3="2800A",GR5,IF($DN$3="2800B",GS5,IF($DN$3="5400B",GT5,IF($DN$3=6000,GU5,IF($DN$3=6600,GV5,IF($DN$3=6800,GW5,IF($DN$3=7200,GX5,IF($DN$3=7600,GY5,IF($DN$3=8200,GZ5,IF($DN$3=8700,HA5,IF($DN$3=8900,HB5,IF($DN$3=9500,HC5,IF($DN$3=10000,HD5,""))))))))))))))))))))))))</f>
        <v>18200</v>
      </c>
      <c r="DQ5" s="340">
        <f t="shared" ref="DQ5:DQ32" si="38">DS5</f>
        <v>19200</v>
      </c>
      <c r="DR5" s="340" t="str">
        <f>IF(AND(BP8=""),"",IF(AND(BR8=""),"",IF(AND(DR3=""),"",IF(AND(DR3&lt;=$GE$4),$GE$4,INDEX(DQ4:DQ19,MATCH(DR3,DS4:DS19)+(LOOKUP(DR3,DS4:DS19)&lt;&gt;DR3))))))</f>
        <v/>
      </c>
      <c r="DS5" s="340">
        <f t="shared" ref="DS5:DS32" si="39">IF($DQ$3=4200,GG5,IF($DQ$3=4800,GH5,IF($DQ$3="5400A",GJ5,IF($DQ$3=3600,GI5,IF($DQ$3=1700,GK5,IF($DQ$3=1750,GL5,IF($DQ$3=1900,GM5,IF($DQ$3=2000,GN5,IF($DQ$3="2400A",GO5,IF($DQ$3="2400B",GP5,IF($DQ$3="2400C",GQ5,IF($DQ$3="2800A",GR5,IF($DQ$3="2800B",GS5,IF($DQ$3="5400B",GT5,IF($DQ$3=6000,GU5,IF($DQ$3=6600,GV5,IF($DQ$3=6800,GW5,IF($DQ$3=7200,GX5,IF($DQ$3=7600,GY5,IF($DQ$3=8200,GZ5,IF($DQ$3=8700,HA5,IF($DQ$3=8900,HB5,IF($DQ$3=9500,HC5,IF($DQ$3=10000,HD5,""))))))))))))))))))))))))</f>
        <v>19200</v>
      </c>
      <c r="DT5" s="340">
        <f t="shared" ref="DT5:DT32" si="40">DV5</f>
        <v>19200</v>
      </c>
      <c r="DU5" s="340" t="str">
        <f>IF(AND(BS8=""),"",IF(AND(BU8=""),"",IF(AND(DU3=""),"",IF(AND(DU3&lt;=$GE$4),$GE$4,INDEX(DT4:DT19,MATCH(DU3,DV4:DV19)+(LOOKUP(DU3,DV4:DV19)&lt;&gt;DU3))))))</f>
        <v/>
      </c>
      <c r="DV5" s="340">
        <f t="shared" ref="DV5:DV32" si="41">IF($DT$3=4200,GG5,IF($DT$3=4800,GH5,IF($DT$3="5400A",GJ5,IF($DT$3=3600,GI5,IF($DT$3=1700,GK5,IF($DT$3=1750,GL5,IF($DT$3=1900,GM5,IF($DT$3=2000,GN5,IF($DT$3="2400A",GO5,IF($DT$3="2400B",GP5,IF($DT$3="2400C",GQ5,IF($DT$3="2800A",GR5,IF($DT$3="2800B",GS5,IF($DT$3="5400B",GT5,IF($DT$3=6000,GU5,IF($DT$3=6600,GV5,IF($DT$3=6800,GW5,IF($DT$3=7200,GX5,IF($DT$3=7600,GY5,IF($DT$3=8200,GZ5,IF($DT$3=8700,HA5,IF($DT$3=8900,HB5,IF($DT$3=9500,HC5,IF($DT$3=10000,HD5,""))))))))))))))))))))))))</f>
        <v>19200</v>
      </c>
      <c r="DW5" s="340">
        <f t="shared" ref="DW5:DW32" si="42">DY5</f>
        <v>18200</v>
      </c>
      <c r="DX5" s="340" t="str">
        <f>IF(AND(BV8=""),"",IF(AND(BX8=""),"",IF(AND(DX3=""),"",IF(AND(DX3&lt;=$GE$4),$GE$4,INDEX(DW4:DW19,MATCH(DX3,DY4:DY19)+(LOOKUP(DX3,DY4:DY19)&lt;&gt;DX3))))))</f>
        <v/>
      </c>
      <c r="DY5" s="340">
        <f t="shared" ref="DY5:DY32" si="43">IF($DW$3=4200,GG5,IF($DW$3=4800,GH5,IF($DW$3="5400A",GJ5,IF($DW$3=3600,GI5,IF($DW$3=1700,GK5,IF($DW$3=1750,GL5,IF($DW$3=1900,GM5,IF($DW$3=2000,GN5,IF($DW$3="2400A",GO5,IF($DW$3="2400B",GP5,IF($DW$3="2400C",GQ5,IF($DW$3="2800A",GR5,IF($DW$3="2800B",GS5,IF($DW$3="5400B",GT5,IF($DW$3=6000,GU5,IF($DW$3=6600,GV5,IF($DW$3=6800,GW5,IF($DW$3=7200,GX5,IF($DW$3=7600,GY5,IF($DW$3=8200,GZ5,IF($DW$3=8700,HA5,IF($DW$3=8900,HB5,IF($DW$3=9500,HC5,IF($DW$3=10000,HD5,""))))))))))))))))))))))))</f>
        <v>18200</v>
      </c>
      <c r="DZ5" s="340">
        <f t="shared" ref="DZ5:DZ32" si="44">EB5</f>
        <v>44300</v>
      </c>
      <c r="EA5" s="340" t="str">
        <f>IF(AND(BY8=""),"",IF(AND(CA8=""),"",IF(AND(EA3=""),"",IF(AND(EA3&lt;=$GE$4),$GE$4,INDEX(DZ4:DZ19,MATCH(EA3,EB4:EB19)+(LOOKUP(EA3,EB4:EB19)&lt;&gt;EA3))))))</f>
        <v/>
      </c>
      <c r="EB5" s="340">
        <f t="shared" ref="EB5:EB32" si="45">IF($DZ$3=4200,GG5,IF($DZ$3=4800,GH5,IF($DZ$3="5400A",GJ5,IF($DZ$3=3600,GI5,IF($DZ$3=1700,GK5,IF($DZ$3=1750,GL5,IF($DZ$3=1900,GM5,IF($DZ$3=2000,GN5,IF($DZ$3="2400A",GO5,IF($DZ$3="2400B",GP5,IF($DZ$3="2400C",GQ5,IF($DZ$3="2800A",GR5,IF($DZ$3="2800B",GS5,IF($DZ$3="5400B",GT5,IF($DZ$3=6000,GU5,IF($DZ$3=6600,GV5,IF($DZ$3=6800,GW5,IF($DZ$3=7200,GX5,IF($DZ$3=7600,GY5,IF($DZ$3=8200,GZ5,IF($DZ$3=8700,HA5,IF($DZ$3=8900,HB5,IF($DZ$3=9500,HC5,IF($DZ$3=10000,HD5,""))))))))))))))))))))))))</f>
        <v>44300</v>
      </c>
      <c r="EC5" s="340">
        <f t="shared" ref="EC5:EC32" si="46">EE5</f>
        <v>44300</v>
      </c>
      <c r="ED5" s="340" t="str">
        <f>IF(AND(CB8=""),"",IF(AND(CD8=""),"",IF(AND(ED3=""),"",IF(AND(ED3&lt;=$GE$4),$GE$4,INDEX(EC4:EC19,MATCH(ED3,EE4:EE19)+(LOOKUP(ED3,EE4:EE19)&lt;&gt;ED3))))))</f>
        <v/>
      </c>
      <c r="EE5" s="340">
        <f t="shared" ref="EE5:EE32" si="47">IF($EC$3=4200,GG5,IF($EC$3=4800,GH5,IF($EC$3="5400A",GJ5,IF($EC$3=3600,GI5,IF($EC$3=1700,GK5,IF($EC$3=1750,GL5,IF($EC$3=1900,GM5,IF($EC$3=2000,GN5,IF($EC$3="2400A",GO5,IF($EC$3="2400B",GP5,IF($EC$3="2400C",GQ5,IF($EC$3="2800A",GR5,IF($EC$3="2800B",GS5,IF($EC$3="5400B",GT5,IF($EC$3=6000,GU5,IF($EC$3=6600,GV5,IF($EC$3=6800,GW5,IF($EC$3=7200,GX5,IF($EC$3=7600,GY5,IF($EC$3=8200,GZ5,IF($EC$3=8700,HA5,IF($EC$3=8900,HB5,IF($EC$3=9500,HC5,IF($EC$3=10000,HD5,""))))))))))))))))))))))))</f>
        <v>44300</v>
      </c>
      <c r="EF5" s="340">
        <f t="shared" ref="EF5:EF32" si="48">EH5</f>
        <v>19200</v>
      </c>
      <c r="EG5" s="340" t="str">
        <f>IF(AND(CE8=""),"",IF(AND(CG8=""),"",IF(AND(EG3=""),"",IF(AND(EG3&lt;=$GE$4),$GE$4,INDEX(EF4:EF19,MATCH(EG3,EH4:EH19)+(LOOKUP(EG3,EH4:EH19)&lt;&gt;EG3))))))</f>
        <v/>
      </c>
      <c r="EH5" s="340">
        <f t="shared" ref="EH5:EH32" si="49">IF($EF$3=4200,GG5,IF($EF$3=4800,GH5,IF($EF$3="5400A",GJ5,IF($EF$3=3600,GI5,IF($EF$3=1700,GK5,IF($EF$3=1750,GL5,IF($EF$3=1900,GM5,IF($EF$3=2000,GN5,IF($EF$3="2400A",GO5,IF($EF$3="2400B",GP5,IF($EF$3="2400C",GQ5,IF($EF$3="2800A",GR5,IF($EF$3="2800B",GS5,IF($EF$3="5400B",GT5,IF($EF$3=6000,GU5,IF($EF$3=6600,GV5,IF($EF$3=6800,GW5,IF($EF$3=7200,GX5,IF($EF$3=7600,GY5,IF($EF$3=8200,GZ5,IF($EF$3=8700,HA5,IF($EF$3=8900,HB5,IF($EF$3=9500,HC5,IF($EF$3=10000,HD5,""))))))))))))))))))))))))</f>
        <v>19200</v>
      </c>
      <c r="EI5" s="340">
        <f t="shared" ref="EI5:EI32" si="50">EK5</f>
        <v>0</v>
      </c>
      <c r="EJ5" s="340" t="str">
        <f>IF(AND(CH8=""),"",IF(AND(CJ8=""),"",IF(AND(EJ3=""),"",IF(AND(EJ3&lt;=$GE$4),$GE$4,INDEX(EI4:EI19,MATCH(EJ3,EK4:EK19)+(LOOKUP(EJ3,EK4:EK19)&lt;&gt;EJ3))))))</f>
        <v/>
      </c>
      <c r="EK5" s="340">
        <f t="shared" ref="EK5:EK32" si="51">IF($CG$3=4200,II5,IF($CG$3=4800,IJ5,IF($CG$3="5400A",IL5,IF($CG$3=3600,IK5,IF($CG$3=1700,IM5,IF($CG$3=1750,IN5,IF($CG$3=1900,IO5,IF($CG$3=2000,IP5,IF($CG$3="2400A",IQ5,IF($CG$3="2400B",IR5,IF($CG$3="2400C",IS5,IF($CG$3="2800A",IT5,IF($CG$3="2800B",IU5,IF($CG$3="5400B",IV5,IF($CG$3=6000,IW5,IF($CG$3=6600,IX5,IF($CG$3=6800,IY5,IF($CG$3=7200,IZ5,IF($CG$3=7600,JA5,IF($CG$3=8200,JB5,IF($CG$3=8700,JC5,IF($CG$3=8900,JD5,IF($CG$3=9500,JE5,IF($CG$3=10000,JF5,""))))))))))))))))))))))))</f>
        <v>0</v>
      </c>
      <c r="EL5" s="340">
        <f t="shared" ref="EL5:EL32" si="52">EN5</f>
        <v>0</v>
      </c>
      <c r="EM5" s="340" t="str">
        <f>IF(AND(CK8=""),"",IF(AND(CM8=""),"",IF(AND(EM3=""),"",IF(AND(EM3&lt;=$GE$4),$GE$4,INDEX(EL4:EL19,MATCH(EM3,EN4:EN19)+(LOOKUP(EM3,EN4:EN19)&lt;&gt;EM3))))))</f>
        <v/>
      </c>
      <c r="EN5" s="340">
        <f t="shared" ref="EN5:EN32" si="53">IF($CG$3=4200,IL5,IF($CG$3=4800,IM5,IF($CG$3="5400A",IO5,IF($CG$3=3600,IN5,IF($CG$3=1700,IP5,IF($CG$3=1750,IQ5,IF($CG$3=1900,IR5,IF($CG$3=2000,IS5,IF($CG$3="2400A",IT5,IF($CG$3="2400B",IU5,IF($CG$3="2400C",IV5,IF($CG$3="2800A",IW5,IF($CG$3="2800B",IX5,IF($CG$3="5400B",IY5,IF($CG$3=6000,IZ5,IF($CG$3=6600,JA5,IF($CG$3=6800,JB5,IF($CG$3=7200,JC5,IF($CG$3=7600,JD5,IF($CG$3=8200,JE5,IF($CG$3=8700,JF5,IF($CG$3=8900,JG5,IF($CG$3=9500,JH5,IF($CG$3=10000,JI5,""))))))))))))))))))))))))</f>
        <v>0</v>
      </c>
      <c r="EO5" s="340">
        <f t="shared" ref="EO5:EO32" si="54">EQ5</f>
        <v>0</v>
      </c>
      <c r="EP5" s="340" t="str">
        <f>IF(AND(CN8=""),"",IF(AND(CP8=""),"",IF(AND(EP3=""),"",IF(AND(EP3&lt;=$GE$4),$GE$4,INDEX(EO4:EO19,MATCH(EP3,EQ4:EQ19)+(LOOKUP(EP3,EQ4:EQ19)&lt;&gt;EP3))))))</f>
        <v/>
      </c>
      <c r="EQ5" s="340">
        <f t="shared" ref="EQ5:EQ32" si="55">IF($CG$3=4200,IO5,IF($CG$3=4800,IP5,IF($CG$3="5400A",IR5,IF($CG$3=3600,IQ5,IF($CG$3=1700,IS5,IF($CG$3=1750,IT5,IF($CG$3=1900,IU5,IF($CG$3=2000,IV5,IF($CG$3="2400A",IW5,IF($CG$3="2400B",IX5,IF($CG$3="2400C",IY5,IF($CG$3="2800A",IZ5,IF($CG$3="2800B",JA5,IF($CG$3="5400B",JB5,IF($CG$3=6000,JC5,IF($CG$3=6600,JD5,IF($CG$3=6800,JE5,IF($CG$3=7200,JF5,IF($CG$3=7600,JG5,IF($CG$3=8200,JH5,IF($CG$3=8700,JI5,IF($CG$3=8900,JJ5,IF($CG$3=9500,JK5,IF($CG$3=10000,JL5,""))))))))))))))))))))))))</f>
        <v>0</v>
      </c>
      <c r="ER5" s="340">
        <f t="shared" ref="ER5:ER32" si="56">ET5</f>
        <v>0</v>
      </c>
      <c r="ES5" s="340" t="str">
        <f>IF(AND(CQ8=""),"",IF(AND(CS8=""),"",IF(AND(ES3=""),"",IF(AND(ES3&lt;=$GE$4),$GE$4,INDEX(ER4:ER19,MATCH(ES3,ET4:ET19)+(LOOKUP(ES3,ET4:ET19)&lt;&gt;ES3))))))</f>
        <v/>
      </c>
      <c r="ET5" s="340">
        <f t="shared" ref="ET5:ET32" si="57">IF($CG$3=4200,IR5,IF($CG$3=4800,IS5,IF($CG$3="5400A",IU5,IF($CG$3=3600,IT5,IF($CG$3=1700,IV5,IF($CG$3=1750,IW5,IF($CG$3=1900,IX5,IF($CG$3=2000,IY5,IF($CG$3="2400A",IZ5,IF($CG$3="2400B",JA5,IF($CG$3="2400C",JB5,IF($CG$3="2800A",JC5,IF($CG$3="2800B",JD5,IF($CG$3="5400B",JE5,IF($CG$3=6000,JF5,IF($CG$3=6600,JG5,IF($CG$3=6800,JH5,IF($CG$3=7200,JI5,IF($CG$3=7600,JJ5,IF($CG$3=8200,JK5,IF($CG$3=8700,JL5,IF($CG$3=8900,JM5,IF($CG$3=9500,JN5,IF($CG$3=10000,JO5,""))))))))))))))))))))))))</f>
        <v>0</v>
      </c>
      <c r="EU5" s="340">
        <f t="shared" ref="EU5:EU32" si="58">EW5</f>
        <v>0</v>
      </c>
      <c r="EV5" s="340" t="str">
        <f>IF(AND(CT8=""),"",IF(AND(CV8=""),"",IF(AND(EV3=""),"",IF(AND(EV3&lt;=$GE$4),$GE$4,INDEX(EU4:EU19,MATCH(EV3,EW4:EW19)+(LOOKUP(EV3,EW4:EW19)&lt;&gt;EV3))))))</f>
        <v/>
      </c>
      <c r="EW5" s="340">
        <f t="shared" ref="EW5:EW32" si="59">IF($CG$3=4200,IU5,IF($CG$3=4800,IV5,IF($CG$3="5400A",IX5,IF($CG$3=3600,IW5,IF($CG$3=1700,IY5,IF($CG$3=1750,IZ5,IF($CG$3=1900,JA5,IF($CG$3=2000,JB5,IF($CG$3="2400A",JC5,IF($CG$3="2400B",JD5,IF($CG$3="2400C",JE5,IF($CG$3="2800A",JF5,IF($CG$3="2800B",JG5,IF($CG$3="5400B",JH5,IF($CG$3=6000,JI5,IF($CG$3=6600,JJ5,IF($CG$3=6800,JK5,IF($CG$3=7200,JL5,IF($CG$3=7600,JM5,IF($CG$3=8200,JN5,IF($CG$3=8700,JO5,IF($CG$3=8900,JP5,IF($CG$3=9500,JQ5,IF($CG$3=10000,JR5,""))))))))))))))))))))))))</f>
        <v>0</v>
      </c>
      <c r="EX5" s="340">
        <f t="shared" ref="EX5:EX32" si="60">EZ5</f>
        <v>0</v>
      </c>
      <c r="EY5" s="340" t="str">
        <f>IF(AND(CW8=""),"",IF(AND(CY8=""),"",IF(AND(EY3=""),"",IF(AND(EY3&lt;=$GE$4),$GE$4,INDEX(EX4:EX19,MATCH(EY3,EZ4:EZ19)+(LOOKUP(EY3,EZ4:EZ19)&lt;&gt;EY3))))))</f>
        <v/>
      </c>
      <c r="EZ5" s="340">
        <f t="shared" ref="EZ5:EZ32" si="61">IF($CG$3=4200,IX5,IF($CG$3=4800,IY5,IF($CG$3="5400A",JA5,IF($CG$3=3600,IZ5,IF($CG$3=1700,JB5,IF($CG$3=1750,JC5,IF($CG$3=1900,JD5,IF($CG$3=2000,JE5,IF($CG$3="2400A",JF5,IF($CG$3="2400B",JG5,IF($CG$3="2400C",JH5,IF($CG$3="2800A",JI5,IF($CG$3="2800B",JJ5,IF($CG$3="5400B",JK5,IF($CG$3=6000,JL5,IF($CG$3=6600,JM5,IF($CG$3=6800,JN5,IF($CG$3=7200,JO5,IF($CG$3=7600,JP5,IF($CG$3=8200,JQ5,IF($CG$3=8700,JR5,IF($CG$3=8900,JS5,IF($CG$3=9500,JT5,IF($CG$3=10000,JU5,""))))))))))))))))))))))))</f>
        <v>0</v>
      </c>
      <c r="FA5" s="340">
        <f t="shared" ref="FA5:FA32" si="62">FC5</f>
        <v>0</v>
      </c>
      <c r="FB5" s="340" t="str">
        <f>IF(AND(CZ8=""),"",IF(AND(DB8=""),"",IF(AND(FB3=""),"",IF(AND(FB3&lt;=$GE$4),$GE$4,INDEX(FA4:FA19,MATCH(FB3,FC4:FC19)+(LOOKUP(FB3,FC4:FC19)&lt;&gt;FB3))))))</f>
        <v/>
      </c>
      <c r="FC5" s="340">
        <f t="shared" ref="FC5:FC32" si="63">IF($CG$3=4200,JA5,IF($CG$3=4800,JB5,IF($CG$3="5400A",JD5,IF($CG$3=3600,JC5,IF($CG$3=1700,JE5,IF($CG$3=1750,JF5,IF($CG$3=1900,JG5,IF($CG$3=2000,JH5,IF($CG$3="2400A",JI5,IF($CG$3="2400B",JJ5,IF($CG$3="2400C",JK5,IF($CG$3="2800A",JL5,IF($CG$3="2800B",JM5,IF($CG$3="5400B",JN5,IF($CG$3=6000,JO5,IF($CG$3=6600,JP5,IF($CG$3=6800,JQ5,IF($CG$3=7200,JR5,IF($CG$3=7600,JS5,IF($CG$3=8200,JT5,IF($CG$3=8700,JU5,IF($CG$3=8900,JV5,IF($CG$3=9500,JW5,IF($CG$3=10000,JX5,""))))))))))))))))))))))))</f>
        <v>0</v>
      </c>
      <c r="FD5" s="340">
        <f t="shared" ref="FD5:FD32" si="64">FF5</f>
        <v>0</v>
      </c>
      <c r="FE5" s="340" t="str">
        <f>IF(AND(DC8=""),"",IF(AND(DE8=""),"",IF(AND(FE3=""),"",IF(AND(FE3&lt;=$GE$4),$GE$4,INDEX(FD4:FD19,MATCH(FE3,FF4:FF19)+(LOOKUP(FE3,FF4:FF19)&lt;&gt;FE3))))))</f>
        <v/>
      </c>
      <c r="FF5" s="340">
        <f t="shared" ref="FF5:FF32" si="65">IF($CG$3=4200,JD5,IF($CG$3=4800,JE5,IF($CG$3="5400A",JG5,IF($CG$3=3600,JF5,IF($CG$3=1700,JH5,IF($CG$3=1750,JI5,IF($CG$3=1900,JJ5,IF($CG$3=2000,JK5,IF($CG$3="2400A",JL5,IF($CG$3="2400B",JM5,IF($CG$3="2400C",JN5,IF($CG$3="2800A",JO5,IF($CG$3="2800B",JP5,IF($CG$3="5400B",JQ5,IF($CG$3=6000,JR5,IF($CG$3=6600,JS5,IF($CG$3=6800,JT5,IF($CG$3=7200,JU5,IF($CG$3=7600,JV5,IF($CG$3=8200,JW5,IF($CG$3=8700,JX5,IF($CG$3=8900,JY5,IF($CG$3=9500,JZ5,IF($CG$3=10000,KA5,""))))))))))))))))))))))))</f>
        <v>0</v>
      </c>
      <c r="FG5" s="340">
        <f t="shared" ref="FG5:FG32" si="66">FI5</f>
        <v>0</v>
      </c>
      <c r="FH5" s="340" t="str">
        <f>IF(AND(DF8=""),"",IF(AND(DH8=""),"",IF(AND(FH3=""),"",IF(AND(FH3&lt;=$GE$4),$GE$4,INDEX(FG4:FG19,MATCH(FH3,FI4:FI19)+(LOOKUP(FH3,FI4:FI19)&lt;&gt;FH3))))))</f>
        <v/>
      </c>
      <c r="FI5" s="340">
        <f t="shared" ref="FI5:FI32" si="67">IF($CG$3=4200,JG5,IF($CG$3=4800,JH5,IF($CG$3="5400A",JJ5,IF($CG$3=3600,JI5,IF($CG$3=1700,JK5,IF($CG$3=1750,JL5,IF($CG$3=1900,JM5,IF($CG$3=2000,JN5,IF($CG$3="2400A",JO5,IF($CG$3="2400B",JP5,IF($CG$3="2400C",JQ5,IF($CG$3="2800A",JR5,IF($CG$3="2800B",JS5,IF($CG$3="5400B",JT5,IF($CG$3=6000,JU5,IF($CG$3=6600,JV5,IF($CG$3=6800,JW5,IF($CG$3=7200,JX5,IF($CG$3=7600,JY5,IF($CG$3=8200,JZ5,IF($CG$3=8700,KA5,IF($CG$3=8900,KB5,IF($CG$3=9500,KC5,IF($CG$3=10000,KD5,""))))))))))))))))))))))))</f>
        <v>0</v>
      </c>
      <c r="FJ5" s="340">
        <f t="shared" ref="FJ5:FJ32" si="68">FL5</f>
        <v>0</v>
      </c>
      <c r="FK5" s="340" t="str">
        <f>IF(AND(DI8=""),"",IF(AND(DK8=""),"",IF(AND(FK3=""),"",IF(AND(FK3&lt;=$GE$4),$GE$4,INDEX(FJ4:FJ19,MATCH(FK3,FL4:FL19)+(LOOKUP(FK3,FL4:FL19)&lt;&gt;FK3))))))</f>
        <v/>
      </c>
      <c r="FL5" s="340">
        <f t="shared" ref="FL5:FL32" si="69">IF($CG$3=4200,JJ5,IF($CG$3=4800,JK5,IF($CG$3="5400A",JM5,IF($CG$3=3600,JL5,IF($CG$3=1700,JN5,IF($CG$3=1750,JO5,IF($CG$3=1900,JP5,IF($CG$3=2000,JQ5,IF($CG$3="2400A",JR5,IF($CG$3="2400B",JS5,IF($CG$3="2400C",JT5,IF($CG$3="2800A",JU5,IF($CG$3="2800B",JV5,IF($CG$3="5400B",JW5,IF($CG$3=6000,JX5,IF($CG$3=6600,JY5,IF($CG$3=6800,JZ5,IF($CG$3=7200,KA5,IF($CG$3=7600,KB5,IF($CG$3=8200,KC5,IF($CG$3=8700,KD5,IF($CG$3=8900,KE5,IF($CG$3=9500,KF5,IF($CG$3=10000,KG5,""))))))))))))))))))))))))</f>
        <v>0</v>
      </c>
      <c r="FM5" s="340">
        <f t="shared" ref="FM5:FM32" si="70">FO5</f>
        <v>0</v>
      </c>
      <c r="FN5" s="340" t="str">
        <f>IF(AND(DL8=""),"",IF(AND(DN8=""),"",IF(AND(FN3=""),"",IF(AND(FN3&lt;=$GE$4),$GE$4,INDEX(FM4:FM19,MATCH(FN3,FO4:FO19)+(LOOKUP(FN3,FO4:FO19)&lt;&gt;FN3))))))</f>
        <v/>
      </c>
      <c r="FO5" s="340">
        <f t="shared" ref="FO5:FO32" si="71">IF($CG$3=4200,JM5,IF($CG$3=4800,JN5,IF($CG$3="5400A",JP5,IF($CG$3=3600,JO5,IF($CG$3=1700,JQ5,IF($CG$3=1750,JR5,IF($CG$3=1900,JS5,IF($CG$3=2000,JT5,IF($CG$3="2400A",JU5,IF($CG$3="2400B",JV5,IF($CG$3="2400C",JW5,IF($CG$3="2800A",JX5,IF($CG$3="2800B",JY5,IF($CG$3="5400B",JZ5,IF($CG$3=6000,KA5,IF($CG$3=6600,KB5,IF($CG$3=6800,KC5,IF($CG$3=7200,KD5,IF($CG$3=7600,KE5,IF($CG$3=8200,KF5,IF($CG$3=8700,KG5,IF($CG$3=8900,KH5,IF($CG$3=9500,KI5,IF($CG$3=10000,KJ5,""))))))))))))))))))))))))</f>
        <v>0</v>
      </c>
      <c r="FP5" s="340">
        <f t="shared" ref="FP5:FP32" si="72">FR5</f>
        <v>0</v>
      </c>
      <c r="FQ5" s="340" t="str">
        <f>IF(AND(DO8=""),"",IF(AND(DQ8=""),"",IF(AND(FQ3=""),"",IF(AND(FQ3&lt;=$GE$4),$GE$4,INDEX(FP4:FP19,MATCH(FQ3,FR4:FR19)+(LOOKUP(FQ3,FR4:FR19)&lt;&gt;FQ3))))))</f>
        <v/>
      </c>
      <c r="FR5" s="340">
        <f t="shared" ref="FR5:FR32" si="73">IF($CG$3=4200,JP5,IF($CG$3=4800,JQ5,IF($CG$3="5400A",JS5,IF($CG$3=3600,JR5,IF($CG$3=1700,JT5,IF($CG$3=1750,JU5,IF($CG$3=1900,JV5,IF($CG$3=2000,JW5,IF($CG$3="2400A",JX5,IF($CG$3="2400B",JY5,IF($CG$3="2400C",JZ5,IF($CG$3="2800A",KA5,IF($CG$3="2800B",KB5,IF($CG$3="5400B",KC5,IF($CG$3=6000,KD5,IF($CG$3=6600,KE5,IF($CG$3=6800,KF5,IF($CG$3=7200,KG5,IF($CG$3=7600,KH5,IF($CG$3=8200,KI5,IF($CG$3=8700,KJ5,IF($CG$3=8900,KK5,IF($CG$3=9500,KL5,IF($CG$3=10000,KM5,""))))))))))))))))))))))))</f>
        <v>0</v>
      </c>
      <c r="FS5" s="340">
        <f t="shared" ref="FS5:FS32" si="74">FU5</f>
        <v>0</v>
      </c>
      <c r="FT5" s="340" t="str">
        <f>IF(AND(DR8=""),"",IF(AND(DT8=""),"",IF(AND(FT3=""),"",IF(AND(FT3&lt;=$GE$4),$GE$4,INDEX(FS4:FS19,MATCH(FT3,FU4:FU19)+(LOOKUP(FT3,FU4:FU19)&lt;&gt;FT3))))))</f>
        <v/>
      </c>
      <c r="FU5" s="340">
        <f t="shared" ref="FU5:FU32" si="75">IF($CG$3=4200,JS5,IF($CG$3=4800,JT5,IF($CG$3="5400A",JV5,IF($CG$3=3600,JU5,IF($CG$3=1700,JW5,IF($CG$3=1750,JX5,IF($CG$3=1900,JY5,IF($CG$3=2000,JZ5,IF($CG$3="2400A",KA5,IF($CG$3="2400B",KB5,IF($CG$3="2400C",KC5,IF($CG$3="2800A",KD5,IF($CG$3="2800B",KE5,IF($CG$3="5400B",KF5,IF($CG$3=6000,KG5,IF($CG$3=6600,KH5,IF($CG$3=6800,KI5,IF($CG$3=7200,KJ5,IF($CG$3=7600,KK5,IF($CG$3=8200,KL5,IF($CG$3=8700,KM5,IF($CG$3=8900,KN5,IF($CG$3=9500,KO5,IF($CG$3=10000,KP5,""))))))))))))))))))))))))</f>
        <v>0</v>
      </c>
      <c r="FV5" s="340">
        <f t="shared" ref="FV5:FV32" si="76">FX5</f>
        <v>0</v>
      </c>
      <c r="FW5" s="340" t="str">
        <f>IF(AND(DU8=""),"",IF(AND(DW8=""),"",IF(AND(FW3=""),"",IF(AND(FW3&lt;=$GE$4),$GE$4,INDEX(FV4:FV19,MATCH(FW3,FX4:FX19)+(LOOKUP(FW3,FX4:FX19)&lt;&gt;FW3))))))</f>
        <v/>
      </c>
      <c r="FX5" s="340">
        <f t="shared" ref="FX5:FX32" si="77">IF($CG$3=4200,JV5,IF($CG$3=4800,JW5,IF($CG$3="5400A",JY5,IF($CG$3=3600,JX5,IF($CG$3=1700,JZ5,IF($CG$3=1750,KA5,IF($CG$3=1900,KB5,IF($CG$3=2000,KC5,IF($CG$3="2400A",KD5,IF($CG$3="2400B",KE5,IF($CG$3="2400C",KF5,IF($CG$3="2800A",KG5,IF($CG$3="2800B",KH5,IF($CG$3="5400B",KI5,IF($CG$3=6000,KJ5,IF($CG$3=6600,KK5,IF($CG$3=6800,KL5,IF($CG$3=7200,KM5,IF($CG$3=7600,KN5,IF($CG$3=8200,KO5,IF($CG$3=8700,KP5,IF($CG$3=8900,KQ5,IF($CG$3=9500,KR5,IF($CG$3=10000,KS5,""))))))))))))))))))))))))</f>
        <v>0</v>
      </c>
      <c r="FY5" s="42"/>
      <c r="FZ5" s="42"/>
      <c r="GA5" s="42"/>
      <c r="GC5" s="1">
        <f t="shared" ref="GC5:GC35" si="78">GE5</f>
        <v>37800</v>
      </c>
      <c r="GE5" s="1">
        <f t="shared" ref="GE5:GE35" si="79">IF($GE$2=4200,GG5,IF($GE$2=4800,GH5,IF($GE$2="5400A",GJ5,IF($GE$2=3600,GI5,IF($GE$2=1700,GK5,IF($GE$2=1750,GL5,IF($GE$2=1900,GM5,IF($GE$2=2000,GN5,IF($GE$2="2400A",GO5,IF($GE$2="2400B",GP5,IF($GE$2="2400C",GQ5,IF($GE$2="2800A",GR5,IF($GE$2="2800B",GS5,IF($GE$2="5400B",GT5,IF($GE$2=6000,GU5,IF($GE$2=6600,GV5,IF($GE$2=6800,GW5,IF($GE$2=7200,GX5,IF($GE$2=7600,GY5,IF($GE$2=8200,GZ5,IF($GE$2=8700,HA5,IF($GE$2=8900,HB5,IF($GE$2=9500,HC5,IF($GE$2=10000,HD5,""))))))))))))))))))))))))</f>
        <v>37800</v>
      </c>
      <c r="GG5" s="1">
        <v>37800</v>
      </c>
      <c r="GH5" s="111">
        <v>44300</v>
      </c>
      <c r="GI5" s="1">
        <v>33800</v>
      </c>
      <c r="GJ5" s="1">
        <v>53100</v>
      </c>
      <c r="GK5" s="30">
        <v>17700</v>
      </c>
      <c r="GL5" s="30">
        <v>17900</v>
      </c>
      <c r="GM5" s="14">
        <v>18200</v>
      </c>
      <c r="GN5" s="15">
        <v>19200</v>
      </c>
      <c r="GO5" s="14">
        <v>20800</v>
      </c>
      <c r="GP5" s="16">
        <v>21500</v>
      </c>
      <c r="GQ5" s="17">
        <v>22400</v>
      </c>
      <c r="GR5" s="18">
        <v>25300</v>
      </c>
      <c r="GS5" s="18">
        <v>28700</v>
      </c>
      <c r="GT5" s="19">
        <v>56100</v>
      </c>
      <c r="GU5" s="19">
        <v>60700</v>
      </c>
      <c r="GV5" s="14">
        <v>67300</v>
      </c>
      <c r="GW5" s="14">
        <v>71000</v>
      </c>
      <c r="GX5" s="14">
        <v>75300</v>
      </c>
      <c r="GY5" s="14">
        <v>79900</v>
      </c>
      <c r="GZ5" s="14">
        <v>88900</v>
      </c>
      <c r="HA5" s="15">
        <v>123100</v>
      </c>
      <c r="HB5" s="15">
        <v>129700</v>
      </c>
      <c r="HC5" s="15">
        <v>145800</v>
      </c>
      <c r="HD5" s="26">
        <v>148800</v>
      </c>
    </row>
    <row r="6" spans="1:216" s="111" customFormat="1" ht="36" customHeight="1" thickTop="1" thickBot="1">
      <c r="A6" s="230" t="s">
        <v>222</v>
      </c>
      <c r="B6" s="231" t="s">
        <v>223</v>
      </c>
      <c r="C6" s="230" t="s">
        <v>224</v>
      </c>
      <c r="D6" s="230" t="s">
        <v>225</v>
      </c>
      <c r="E6" s="230" t="s">
        <v>226</v>
      </c>
      <c r="F6" s="213" t="s">
        <v>227</v>
      </c>
      <c r="G6" s="230" t="s">
        <v>228</v>
      </c>
      <c r="H6" s="213" t="s">
        <v>236</v>
      </c>
      <c r="I6" s="213" t="s">
        <v>230</v>
      </c>
      <c r="J6" s="230" t="s">
        <v>229</v>
      </c>
      <c r="K6" s="236" t="s">
        <v>231</v>
      </c>
      <c r="L6" s="225" t="s">
        <v>240</v>
      </c>
      <c r="M6" s="213" t="s">
        <v>7</v>
      </c>
      <c r="N6" s="213"/>
      <c r="O6" s="226" t="s">
        <v>242</v>
      </c>
      <c r="P6" s="227" t="s">
        <v>5</v>
      </c>
      <c r="Q6" s="172" t="s">
        <v>237</v>
      </c>
      <c r="R6" s="213" t="s">
        <v>1</v>
      </c>
      <c r="S6" s="173" t="s">
        <v>238</v>
      </c>
      <c r="T6" s="213" t="s">
        <v>91</v>
      </c>
      <c r="U6" s="213" t="s">
        <v>197</v>
      </c>
      <c r="V6" s="213" t="s">
        <v>198</v>
      </c>
      <c r="W6" s="230" t="s">
        <v>180</v>
      </c>
      <c r="X6" s="230" t="s">
        <v>3</v>
      </c>
      <c r="Y6" s="173" t="s">
        <v>239</v>
      </c>
      <c r="Z6" s="230" t="s">
        <v>233</v>
      </c>
      <c r="AA6" s="230" t="s">
        <v>12</v>
      </c>
      <c r="AB6" s="230" t="s">
        <v>13</v>
      </c>
      <c r="AC6" s="213" t="s">
        <v>14</v>
      </c>
      <c r="AD6" s="213" t="s">
        <v>24</v>
      </c>
      <c r="AE6" s="213" t="s">
        <v>234</v>
      </c>
      <c r="AF6" s="213" t="s">
        <v>6</v>
      </c>
      <c r="AG6" s="230" t="s">
        <v>235</v>
      </c>
      <c r="AH6" s="213" t="s">
        <v>243</v>
      </c>
      <c r="AI6" s="213" t="s">
        <v>244</v>
      </c>
      <c r="AJ6" s="213" t="s">
        <v>245</v>
      </c>
      <c r="AK6" s="174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Y6" s="1"/>
      <c r="AZ6" s="1" t="s">
        <v>59</v>
      </c>
      <c r="BA6" s="50" t="s">
        <v>84</v>
      </c>
      <c r="BB6" s="50">
        <v>9</v>
      </c>
      <c r="BC6" s="50" t="s">
        <v>68</v>
      </c>
      <c r="BL6" s="340">
        <f t="shared" si="0"/>
        <v>38900</v>
      </c>
      <c r="BM6" s="341">
        <f>IF(AND(L8=$AZ$16),$GE$4,IF(AND(L8=$AZ$15),BM4,""))</f>
        <v>46500</v>
      </c>
      <c r="BN6" s="340">
        <f t="shared" si="1"/>
        <v>38900</v>
      </c>
      <c r="BO6" s="340">
        <f t="shared" si="2"/>
        <v>38900</v>
      </c>
      <c r="BP6" s="341" t="str">
        <f>IF(AND(O8=$AZ$16),$GE$4,IF(AND(O8=$AZ$15),BP4,""))</f>
        <v/>
      </c>
      <c r="BQ6" s="340">
        <f t="shared" si="3"/>
        <v>38900</v>
      </c>
      <c r="BR6" s="340">
        <f t="shared" si="4"/>
        <v>82300</v>
      </c>
      <c r="BS6" s="341" t="str">
        <f>IF(AND(R8=$AZ$16),$GE$4,IF(AND(R8=$AZ$15),BS4,""))</f>
        <v/>
      </c>
      <c r="BT6" s="340">
        <f t="shared" si="5"/>
        <v>82300</v>
      </c>
      <c r="BU6" s="340">
        <f t="shared" si="6"/>
        <v>45600</v>
      </c>
      <c r="BV6" s="341" t="str">
        <f>IF(AND(U8=$AZ$16),$GE$4,IF(AND(U8=$AZ$15),BV4,""))</f>
        <v/>
      </c>
      <c r="BW6" s="340">
        <f t="shared" si="7"/>
        <v>45600</v>
      </c>
      <c r="BX6" s="340">
        <f t="shared" si="8"/>
        <v>34800</v>
      </c>
      <c r="BY6" s="341" t="str">
        <f>IF(AND(X8=$AZ$16),$GE$4,IF(AND(X8=$AZ$15),BY4,""))</f>
        <v/>
      </c>
      <c r="BZ6" s="340">
        <f t="shared" si="9"/>
        <v>34800</v>
      </c>
      <c r="CA6" s="340">
        <f t="shared" si="10"/>
        <v>27100</v>
      </c>
      <c r="CB6" s="341" t="str">
        <f>IF(AND(AA8=$AZ$16),$GE$4,IF(AND(AA8=$AZ$15),CB4,""))</f>
        <v/>
      </c>
      <c r="CC6" s="340">
        <f t="shared" si="11"/>
        <v>27100</v>
      </c>
      <c r="CD6" s="340">
        <f t="shared" si="12"/>
        <v>29600</v>
      </c>
      <c r="CE6" s="341" t="str">
        <f>IF(AND(AD8=$AZ$16),$GE$4,IF(AND(AD8=$AZ$15),CE4,""))</f>
        <v/>
      </c>
      <c r="CF6" s="340">
        <f t="shared" si="13"/>
        <v>29600</v>
      </c>
      <c r="CG6" s="340">
        <f t="shared" si="14"/>
        <v>54700</v>
      </c>
      <c r="CH6" s="341" t="str">
        <f>IF(AND(AG8=$AZ$16),$GE$4,IF(AND(AG8=$AZ$15),CH4,""))</f>
        <v/>
      </c>
      <c r="CI6" s="340">
        <f t="shared" si="15"/>
        <v>54700</v>
      </c>
      <c r="CJ6" s="340">
        <f t="shared" si="16"/>
        <v>62500</v>
      </c>
      <c r="CK6" s="341" t="str">
        <f>IF(AND(AJ8=$AZ$16),$GE$4,IF(AND(AJ8=$AZ$15),CK4,""))</f>
        <v/>
      </c>
      <c r="CL6" s="340">
        <f t="shared" si="17"/>
        <v>62500</v>
      </c>
      <c r="CM6" s="340">
        <f t="shared" si="18"/>
        <v>69300</v>
      </c>
      <c r="CN6" s="341" t="str">
        <f>IF(AND(AM8=$AZ$16),$GE$4,IF(AND(AM8=$AZ$15),CN4,""))</f>
        <v/>
      </c>
      <c r="CO6" s="340">
        <f t="shared" si="19"/>
        <v>69300</v>
      </c>
      <c r="CP6" s="340">
        <f t="shared" si="20"/>
        <v>77600</v>
      </c>
      <c r="CQ6" s="341" t="str">
        <f>IF(AND(AP8=$AZ$16),$GE$4,IF(AND(AP8=$AZ$15),CQ4,""))</f>
        <v/>
      </c>
      <c r="CR6" s="340">
        <f t="shared" si="21"/>
        <v>77600</v>
      </c>
      <c r="CS6" s="340">
        <f t="shared" si="22"/>
        <v>82300</v>
      </c>
      <c r="CT6" s="341" t="str">
        <f>IF(AND(AS8=$AZ$16),$GE$4,IF(AND(AS8=$AZ$15),CT4,""))</f>
        <v/>
      </c>
      <c r="CU6" s="340">
        <f t="shared" si="23"/>
        <v>82300</v>
      </c>
      <c r="CV6" s="340">
        <f t="shared" si="24"/>
        <v>34800</v>
      </c>
      <c r="CW6" s="341" t="str">
        <f>IF(AND(AV8=$AZ$16),$GE$4,IF(AND(AV8=$AZ$15),CW4,""))</f>
        <v/>
      </c>
      <c r="CX6" s="340">
        <f t="shared" si="25"/>
        <v>34800</v>
      </c>
      <c r="CY6" s="340">
        <f t="shared" si="26"/>
        <v>34800</v>
      </c>
      <c r="CZ6" s="341" t="str">
        <f>IF(AND(AY8=$AZ$16),$GE$4,IF(AND(AY8=$AZ$15),CZ4,""))</f>
        <v/>
      </c>
      <c r="DA6" s="340">
        <f t="shared" si="27"/>
        <v>34800</v>
      </c>
      <c r="DB6" s="340">
        <f t="shared" si="28"/>
        <v>38900</v>
      </c>
      <c r="DC6" s="341" t="str">
        <f>IF(AND(BB8=$AZ$16),$GE$4,IF(AND(BB8=$AZ$15),DC4,""))</f>
        <v/>
      </c>
      <c r="DD6" s="340">
        <f t="shared" si="29"/>
        <v>38900</v>
      </c>
      <c r="DE6" s="340">
        <f t="shared" si="30"/>
        <v>38900</v>
      </c>
      <c r="DF6" s="341" t="str">
        <f>IF(AND(BE8=$AZ$16),$GE$4,IF(AND(BE8=$AZ$15),DF4,""))</f>
        <v/>
      </c>
      <c r="DG6" s="340">
        <f t="shared" si="31"/>
        <v>38900</v>
      </c>
      <c r="DH6" s="340">
        <f t="shared" si="32"/>
        <v>18200</v>
      </c>
      <c r="DI6" s="341" t="str">
        <f>IF(AND(BH8=$AZ$16),$GE$4,IF(AND(BH8=$AZ$15),DI4,""))</f>
        <v/>
      </c>
      <c r="DJ6" s="340">
        <f t="shared" si="33"/>
        <v>18200</v>
      </c>
      <c r="DK6" s="340">
        <f t="shared" si="34"/>
        <v>18400</v>
      </c>
      <c r="DL6" s="341" t="str">
        <f>IF(AND(BL8=$AZ$16),$GE$4,IF(AND(BL8=$AZ$15),DL4,""))</f>
        <v/>
      </c>
      <c r="DM6" s="340">
        <f t="shared" si="35"/>
        <v>18400</v>
      </c>
      <c r="DN6" s="340">
        <f t="shared" si="36"/>
        <v>18700</v>
      </c>
      <c r="DO6" s="341" t="str">
        <f>IF(AND(BO8=$AZ$16),$GE$4,IF(AND(BO8=$AZ$15),DO4,""))</f>
        <v/>
      </c>
      <c r="DP6" s="340">
        <f t="shared" si="37"/>
        <v>18700</v>
      </c>
      <c r="DQ6" s="340">
        <f t="shared" si="38"/>
        <v>19800</v>
      </c>
      <c r="DR6" s="341" t="str">
        <f>IF(AND(BR8=$AZ$16),$GE$4,IF(AND(BR8=$AZ$15),DR4,""))</f>
        <v/>
      </c>
      <c r="DS6" s="340">
        <f t="shared" si="39"/>
        <v>19800</v>
      </c>
      <c r="DT6" s="340">
        <f t="shared" si="40"/>
        <v>19800</v>
      </c>
      <c r="DU6" s="341" t="str">
        <f>IF(AND(BU8=$AZ$16),$GE$4,IF(AND(BU8=$AZ$15),DU4,""))</f>
        <v/>
      </c>
      <c r="DV6" s="340">
        <f t="shared" si="41"/>
        <v>19800</v>
      </c>
      <c r="DW6" s="340">
        <f t="shared" si="42"/>
        <v>18700</v>
      </c>
      <c r="DX6" s="341" t="str">
        <f>IF(AND(BX8=$AZ$16),$GE$4,IF(AND(BX8=$AZ$15),DX4,""))</f>
        <v/>
      </c>
      <c r="DY6" s="340">
        <f t="shared" si="43"/>
        <v>18700</v>
      </c>
      <c r="DZ6" s="340">
        <f t="shared" si="44"/>
        <v>45600</v>
      </c>
      <c r="EA6" s="341" t="str">
        <f>IF(AND(CA8=$AZ$16),$GE$4,IF(AND(CA8=$AZ$15),EA4,""))</f>
        <v/>
      </c>
      <c r="EB6" s="340">
        <f t="shared" si="45"/>
        <v>45600</v>
      </c>
      <c r="EC6" s="340">
        <f t="shared" si="46"/>
        <v>45600</v>
      </c>
      <c r="ED6" s="341" t="str">
        <f>IF(AND(CD8=$AZ$16),$GE$4,IF(AND(CD8=$AZ$15),ED4,""))</f>
        <v/>
      </c>
      <c r="EE6" s="340">
        <f t="shared" si="47"/>
        <v>45600</v>
      </c>
      <c r="EF6" s="340">
        <f t="shared" si="48"/>
        <v>19800</v>
      </c>
      <c r="EG6" s="341" t="str">
        <f>IF(AND(CG8=$AZ$16),$GE$4,IF(AND(CG8=$AZ$15),EG4,""))</f>
        <v/>
      </c>
      <c r="EH6" s="340">
        <f t="shared" si="49"/>
        <v>19800</v>
      </c>
      <c r="EI6" s="340">
        <f t="shared" si="50"/>
        <v>0</v>
      </c>
      <c r="EJ6" s="341" t="str">
        <f>IF(AND(CJ8=$AZ$16),$GE$4,IF(AND(CJ8=$AZ$15),EJ4,""))</f>
        <v/>
      </c>
      <c r="EK6" s="340">
        <f t="shared" si="51"/>
        <v>0</v>
      </c>
      <c r="EL6" s="340">
        <f t="shared" si="52"/>
        <v>0</v>
      </c>
      <c r="EM6" s="341" t="str">
        <f>IF(AND(CM8=$AZ$16),$GE$4,IF(AND(CM8=$AZ$15),EM4,""))</f>
        <v/>
      </c>
      <c r="EN6" s="340">
        <f t="shared" si="53"/>
        <v>0</v>
      </c>
      <c r="EO6" s="340">
        <f t="shared" si="54"/>
        <v>0</v>
      </c>
      <c r="EP6" s="341" t="str">
        <f>IF(AND(CP8=$AZ$16),$GE$4,IF(AND(CP8=$AZ$15),EP4,""))</f>
        <v/>
      </c>
      <c r="EQ6" s="340">
        <f t="shared" si="55"/>
        <v>0</v>
      </c>
      <c r="ER6" s="340">
        <f t="shared" si="56"/>
        <v>0</v>
      </c>
      <c r="ES6" s="341" t="str">
        <f>IF(AND(CS8=$AZ$16),$GE$4,IF(AND(CS8=$AZ$15),ES4,""))</f>
        <v/>
      </c>
      <c r="ET6" s="340">
        <f t="shared" si="57"/>
        <v>0</v>
      </c>
      <c r="EU6" s="340">
        <f t="shared" si="58"/>
        <v>0</v>
      </c>
      <c r="EV6" s="341" t="str">
        <f>IF(AND(CV8=$AZ$16),$GE$4,IF(AND(CV8=$AZ$15),EV4,""))</f>
        <v/>
      </c>
      <c r="EW6" s="340">
        <f t="shared" si="59"/>
        <v>0</v>
      </c>
      <c r="EX6" s="340">
        <f t="shared" si="60"/>
        <v>0</v>
      </c>
      <c r="EY6" s="341" t="str">
        <f>IF(AND(CY8=$AZ$16),$GE$4,IF(AND(CY8=$AZ$15),EY4,""))</f>
        <v/>
      </c>
      <c r="EZ6" s="340">
        <f t="shared" si="61"/>
        <v>0</v>
      </c>
      <c r="FA6" s="340">
        <f t="shared" si="62"/>
        <v>0</v>
      </c>
      <c r="FB6" s="341" t="str">
        <f>IF(AND(DB8=$AZ$16),$GE$4,IF(AND(DB8=$AZ$15),FB4,""))</f>
        <v/>
      </c>
      <c r="FC6" s="340">
        <f t="shared" si="63"/>
        <v>0</v>
      </c>
      <c r="FD6" s="340">
        <f t="shared" si="64"/>
        <v>0</v>
      </c>
      <c r="FE6" s="341" t="str">
        <f>IF(AND(DE8=$AZ$16),$GE$4,IF(AND(DE8=$AZ$15),FE4,""))</f>
        <v/>
      </c>
      <c r="FF6" s="340">
        <f t="shared" si="65"/>
        <v>0</v>
      </c>
      <c r="FG6" s="340">
        <f t="shared" si="66"/>
        <v>0</v>
      </c>
      <c r="FH6" s="341" t="str">
        <f>IF(AND(DH8=$AZ$16),$GE$4,IF(AND(DH8=$AZ$15),FH4,""))</f>
        <v/>
      </c>
      <c r="FI6" s="340">
        <f t="shared" si="67"/>
        <v>0</v>
      </c>
      <c r="FJ6" s="340">
        <f t="shared" si="68"/>
        <v>0</v>
      </c>
      <c r="FK6" s="341" t="str">
        <f>IF(AND(DK8=$AZ$16),$GE$4,IF(AND(DK8=$AZ$15),FK4,""))</f>
        <v/>
      </c>
      <c r="FL6" s="340">
        <f t="shared" si="69"/>
        <v>0</v>
      </c>
      <c r="FM6" s="340">
        <f t="shared" si="70"/>
        <v>0</v>
      </c>
      <c r="FN6" s="341" t="str">
        <f>IF(AND(DN8=$AZ$16),$GE$4,IF(AND(DN8=$AZ$15),FN4,""))</f>
        <v/>
      </c>
      <c r="FO6" s="340">
        <f t="shared" si="71"/>
        <v>0</v>
      </c>
      <c r="FP6" s="340">
        <f t="shared" si="72"/>
        <v>0</v>
      </c>
      <c r="FQ6" s="341" t="str">
        <f>IF(AND(DQ8=$AZ$16),$GE$4,IF(AND(DQ8=$AZ$15),FQ4,""))</f>
        <v/>
      </c>
      <c r="FR6" s="340">
        <f t="shared" si="73"/>
        <v>0</v>
      </c>
      <c r="FS6" s="340">
        <f t="shared" si="74"/>
        <v>0</v>
      </c>
      <c r="FT6" s="341" t="str">
        <f>IF(AND(DT8=$AZ$16),$GE$4,IF(AND(DT8=$AZ$15),FT4,""))</f>
        <v/>
      </c>
      <c r="FU6" s="340">
        <f t="shared" si="75"/>
        <v>0</v>
      </c>
      <c r="FV6" s="340">
        <f t="shared" si="76"/>
        <v>0</v>
      </c>
      <c r="FW6" s="341" t="str">
        <f>IF(AND(DW8=$AZ$16),$GE$4,IF(AND(DW8=$AZ$15),FW4,""))</f>
        <v/>
      </c>
      <c r="FX6" s="340">
        <f t="shared" si="77"/>
        <v>0</v>
      </c>
      <c r="FY6" s="42"/>
      <c r="FZ6" s="42"/>
      <c r="GA6" s="42"/>
      <c r="GC6" s="1">
        <f t="shared" si="78"/>
        <v>38900</v>
      </c>
      <c r="GE6" s="1">
        <f t="shared" si="79"/>
        <v>38900</v>
      </c>
      <c r="GF6" s="1"/>
      <c r="GG6" s="1">
        <v>38900</v>
      </c>
      <c r="GH6" s="111">
        <v>45600</v>
      </c>
      <c r="GI6" s="1">
        <v>34800</v>
      </c>
      <c r="GJ6" s="1">
        <v>54700</v>
      </c>
      <c r="GK6" s="31">
        <v>18200</v>
      </c>
      <c r="GL6" s="31">
        <v>18400</v>
      </c>
      <c r="GM6" s="14">
        <v>18700</v>
      </c>
      <c r="GN6" s="14">
        <v>19800</v>
      </c>
      <c r="GO6" s="14">
        <v>21400</v>
      </c>
      <c r="GP6" s="16">
        <v>22100</v>
      </c>
      <c r="GQ6" s="17">
        <v>23100</v>
      </c>
      <c r="GR6" s="18">
        <v>27100</v>
      </c>
      <c r="GS6" s="18">
        <v>29600</v>
      </c>
      <c r="GT6" s="19">
        <v>57800</v>
      </c>
      <c r="GU6" s="19">
        <v>62500</v>
      </c>
      <c r="GV6" s="14">
        <v>69300</v>
      </c>
      <c r="GW6" s="14">
        <v>73100</v>
      </c>
      <c r="GX6" s="14">
        <v>77600</v>
      </c>
      <c r="GY6" s="14">
        <v>82300</v>
      </c>
      <c r="GZ6" s="14">
        <v>91600</v>
      </c>
      <c r="HA6" s="15">
        <v>126800</v>
      </c>
      <c r="HB6" s="15">
        <v>133600</v>
      </c>
      <c r="HC6" s="15">
        <v>150200</v>
      </c>
      <c r="HD6" s="26">
        <v>153300</v>
      </c>
      <c r="HF6" s="50"/>
      <c r="HG6" s="50"/>
      <c r="HH6" s="50"/>
    </row>
    <row r="7" spans="1:216" s="111" customFormat="1" ht="20.25" customHeight="1" thickTop="1" thickBot="1">
      <c r="A7" s="230"/>
      <c r="B7" s="232"/>
      <c r="C7" s="230"/>
      <c r="D7" s="230"/>
      <c r="E7" s="230"/>
      <c r="F7" s="213"/>
      <c r="G7" s="230"/>
      <c r="H7" s="213"/>
      <c r="I7" s="213"/>
      <c r="J7" s="230"/>
      <c r="K7" s="237"/>
      <c r="L7" s="225"/>
      <c r="M7" s="119">
        <v>2.57</v>
      </c>
      <c r="N7" s="175" t="s">
        <v>241</v>
      </c>
      <c r="O7" s="226"/>
      <c r="P7" s="228"/>
      <c r="Q7" s="120">
        <v>5</v>
      </c>
      <c r="R7" s="213"/>
      <c r="S7" s="119">
        <v>8</v>
      </c>
      <c r="T7" s="213"/>
      <c r="U7" s="213"/>
      <c r="V7" s="213"/>
      <c r="W7" s="230"/>
      <c r="X7" s="230"/>
      <c r="Y7" s="118">
        <v>10</v>
      </c>
      <c r="Z7" s="230"/>
      <c r="AA7" s="230"/>
      <c r="AB7" s="230"/>
      <c r="AC7" s="213"/>
      <c r="AD7" s="213"/>
      <c r="AE7" s="213"/>
      <c r="AF7" s="213"/>
      <c r="AG7" s="230"/>
      <c r="AH7" s="213"/>
      <c r="AI7" s="213"/>
      <c r="AJ7" s="213"/>
      <c r="AK7" s="174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Y7" s="1"/>
      <c r="AZ7" s="1" t="s">
        <v>57</v>
      </c>
      <c r="BA7" s="50" t="s">
        <v>85</v>
      </c>
      <c r="BB7" s="50" t="s">
        <v>60</v>
      </c>
      <c r="BC7" s="50" t="s">
        <v>69</v>
      </c>
      <c r="BL7" s="340">
        <f t="shared" si="0"/>
        <v>40100</v>
      </c>
      <c r="BM7" s="343">
        <f>IF(G8=$AZ$5,BM6,IF(G8=$AZ$6,BM6,IF(G8=$AZ$7,BM6,IF(G8=$AZ$8,BM5,""))))</f>
        <v>46500</v>
      </c>
      <c r="BN7" s="340">
        <f t="shared" si="1"/>
        <v>40100</v>
      </c>
      <c r="BO7" s="340">
        <f t="shared" si="2"/>
        <v>40100</v>
      </c>
      <c r="BP7" s="343" t="str">
        <f>IF(J8=$AZ$5,BP6,IF(J8=$AZ$6,BP6,IF(J8=$AZ$7,BP6,IF(J8=$AZ$8,BP5,""))))</f>
        <v/>
      </c>
      <c r="BQ7" s="340">
        <f t="shared" si="3"/>
        <v>40100</v>
      </c>
      <c r="BR7" s="340">
        <f t="shared" si="4"/>
        <v>84800</v>
      </c>
      <c r="BS7" s="343" t="str">
        <f>IF(M8=$AZ$5,BS6,IF(M8=$AZ$6,BS6,IF(M8=$AZ$7,BS6,IF(M8=$AZ$8,BS5,""))))</f>
        <v/>
      </c>
      <c r="BT7" s="340">
        <f t="shared" si="5"/>
        <v>84800</v>
      </c>
      <c r="BU7" s="340">
        <f t="shared" si="6"/>
        <v>47000</v>
      </c>
      <c r="BV7" s="343" t="str">
        <f>IF(P8=$AZ$5,BV6,IF(P8=$AZ$6,BV6,IF(P8=$AZ$7,BV6,IF(P8=$AZ$8,BV5,""))))</f>
        <v/>
      </c>
      <c r="BW7" s="340">
        <f t="shared" si="7"/>
        <v>47000</v>
      </c>
      <c r="BX7" s="340">
        <f t="shared" si="8"/>
        <v>35800</v>
      </c>
      <c r="BY7" s="343" t="str">
        <f>IF(S8=$AZ$5,BY6,IF(S8=$AZ$6,BY6,IF(S8=$AZ$7,BY6,IF(S8=$AZ$8,BY5,""))))</f>
        <v/>
      </c>
      <c r="BZ7" s="340">
        <f t="shared" si="9"/>
        <v>35800</v>
      </c>
      <c r="CA7" s="340">
        <f t="shared" si="10"/>
        <v>27900</v>
      </c>
      <c r="CB7" s="343" t="str">
        <f>IF(V8=$AZ$5,CB6,IF(V8=$AZ$6,CB6,IF(V8=$AZ$7,CB6,IF(V8=$AZ$8,CB5,""))))</f>
        <v/>
      </c>
      <c r="CC7" s="340">
        <f t="shared" si="11"/>
        <v>27900</v>
      </c>
      <c r="CD7" s="340">
        <f t="shared" si="12"/>
        <v>30500</v>
      </c>
      <c r="CE7" s="343" t="str">
        <f>IF(Y8=$AZ$5,CE6,IF(Y8=$AZ$6,CE6,IF(Y8=$AZ$7,CE6,IF(Y8=$AZ$8,CE5,""))))</f>
        <v/>
      </c>
      <c r="CF7" s="340">
        <f t="shared" si="13"/>
        <v>30500</v>
      </c>
      <c r="CG7" s="340">
        <f t="shared" si="14"/>
        <v>56300</v>
      </c>
      <c r="CH7" s="343" t="str">
        <f>IF(AB8=$AZ$5,CH6,IF(AB8=$AZ$6,CH6,IF(AB8=$AZ$7,CH6,IF(AB8=$AZ$8,CH5,""))))</f>
        <v/>
      </c>
      <c r="CI7" s="340">
        <f t="shared" si="15"/>
        <v>56300</v>
      </c>
      <c r="CJ7" s="340">
        <f t="shared" si="16"/>
        <v>64400</v>
      </c>
      <c r="CK7" s="343" t="str">
        <f>IF(AE8=$AZ$5,CK6,IF(AE8=$AZ$6,CK6,IF(AE8=$AZ$7,CK6,IF(AE8=$AZ$8,CK5,""))))</f>
        <v/>
      </c>
      <c r="CL7" s="340">
        <f t="shared" si="17"/>
        <v>64400</v>
      </c>
      <c r="CM7" s="340">
        <f t="shared" si="18"/>
        <v>71400</v>
      </c>
      <c r="CN7" s="343" t="str">
        <f>IF(AH8=$AZ$5,CN6,IF(AH8=$AZ$6,CN6,IF(AH8=$AZ$7,CN6,IF(AH8=$AZ$8,CN5,""))))</f>
        <v/>
      </c>
      <c r="CO7" s="340">
        <f t="shared" si="19"/>
        <v>71400</v>
      </c>
      <c r="CP7" s="340">
        <f t="shared" si="20"/>
        <v>79900</v>
      </c>
      <c r="CQ7" s="343" t="str">
        <f>IF(AK8=$AZ$5,CQ6,IF(AK8=$AZ$6,CQ6,IF(AK8=$AZ$7,CQ6,IF(AK8=$AZ$8,CQ5,""))))</f>
        <v/>
      </c>
      <c r="CR7" s="340">
        <f t="shared" si="21"/>
        <v>79900</v>
      </c>
      <c r="CS7" s="340">
        <f t="shared" si="22"/>
        <v>84800</v>
      </c>
      <c r="CT7" s="343" t="str">
        <f>IF(AN8=$AZ$5,CT6,IF(AN8=$AZ$6,CT6,IF(AN8=$AZ$7,CT6,IF(AN8=$AZ$8,CT5,""))))</f>
        <v/>
      </c>
      <c r="CU7" s="340">
        <f t="shared" si="23"/>
        <v>84800</v>
      </c>
      <c r="CV7" s="340">
        <f t="shared" si="24"/>
        <v>35800</v>
      </c>
      <c r="CW7" s="343" t="str">
        <f>IF(AQ8=$AZ$5,CW6,IF(AQ8=$AZ$6,CW6,IF(AQ8=$AZ$7,CW6,IF(AQ8=$AZ$8,CW5,""))))</f>
        <v/>
      </c>
      <c r="CX7" s="340">
        <f t="shared" si="25"/>
        <v>35800</v>
      </c>
      <c r="CY7" s="340">
        <f t="shared" si="26"/>
        <v>35800</v>
      </c>
      <c r="CZ7" s="343" t="str">
        <f>IF(AT8=$AZ$5,CZ6,IF(AT8=$AZ$6,CZ6,IF(AT8=$AZ$7,CZ6,IF(AT8=$AZ$8,CZ5,""))))</f>
        <v/>
      </c>
      <c r="DA7" s="340">
        <f t="shared" si="27"/>
        <v>35800</v>
      </c>
      <c r="DB7" s="340">
        <f t="shared" si="28"/>
        <v>40100</v>
      </c>
      <c r="DC7" s="343" t="str">
        <f>IF(AW8=$AZ$5,DC6,IF(AW8=$AZ$6,DC6,IF(AW8=$AZ$7,DC6,IF(AW8=$AZ$8,DC5,""))))</f>
        <v/>
      </c>
      <c r="DD7" s="340">
        <f t="shared" si="29"/>
        <v>40100</v>
      </c>
      <c r="DE7" s="340">
        <f t="shared" si="30"/>
        <v>40100</v>
      </c>
      <c r="DF7" s="343" t="str">
        <f>IF(AZ8=$AZ$5,DF6,IF(AZ8=$AZ$6,DF6,IF(AZ8=$AZ$7,DF6,IF(AZ8=$AZ$8,DF5,""))))</f>
        <v/>
      </c>
      <c r="DG7" s="340">
        <f t="shared" si="31"/>
        <v>40100</v>
      </c>
      <c r="DH7" s="340">
        <f t="shared" si="32"/>
        <v>18700</v>
      </c>
      <c r="DI7" s="343" t="str">
        <f>IF(BC8=$AZ$5,DI6,IF(BC8=$AZ$6,DI6,IF(BC8=$AZ$7,DI6,IF(BC8=$AZ$8,DI5,""))))</f>
        <v/>
      </c>
      <c r="DJ7" s="340">
        <f t="shared" si="33"/>
        <v>18700</v>
      </c>
      <c r="DK7" s="340">
        <f t="shared" si="34"/>
        <v>19000</v>
      </c>
      <c r="DL7" s="343" t="str">
        <f>IF(BF8=$AZ$5,DL6,IF(BF8=$AZ$6,DL6,IF(BF8=$AZ$7,DL6,IF(BF8=$AZ$8,DL5,""))))</f>
        <v/>
      </c>
      <c r="DM7" s="340">
        <f t="shared" si="35"/>
        <v>19000</v>
      </c>
      <c r="DN7" s="340">
        <f t="shared" si="36"/>
        <v>19300</v>
      </c>
      <c r="DO7" s="343" t="str">
        <f>IF(BI8=$AZ$5,DO6,IF(BI8=$AZ$6,DO6,IF(BI8=$AZ$7,DO6,IF(BI8=$AZ$8,DO5,""))))</f>
        <v/>
      </c>
      <c r="DP7" s="340">
        <f t="shared" si="37"/>
        <v>19300</v>
      </c>
      <c r="DQ7" s="340">
        <f t="shared" si="38"/>
        <v>20400</v>
      </c>
      <c r="DR7" s="343" t="str">
        <f>IF(BM8=$AZ$5,DR6,IF(BM8=$AZ$6,DR6,IF(BM8=$AZ$7,DR6,IF(BM8=$AZ$8,DR5,""))))</f>
        <v/>
      </c>
      <c r="DS7" s="340">
        <f t="shared" si="39"/>
        <v>20400</v>
      </c>
      <c r="DT7" s="340">
        <f t="shared" si="40"/>
        <v>20400</v>
      </c>
      <c r="DU7" s="343" t="str">
        <f>IF(BP8=$AZ$5,DU6,IF(BP8=$AZ$6,DU6,IF(BP8=$AZ$7,DU6,IF(BP8=$AZ$8,DU5,""))))</f>
        <v/>
      </c>
      <c r="DV7" s="340">
        <f t="shared" si="41"/>
        <v>20400</v>
      </c>
      <c r="DW7" s="340">
        <f t="shared" si="42"/>
        <v>19300</v>
      </c>
      <c r="DX7" s="343" t="str">
        <f>IF(BS8=$AZ$5,DX6,IF(BS8=$AZ$6,DX6,IF(BS8=$AZ$7,DX6,IF(BS8=$AZ$8,DX5,""))))</f>
        <v/>
      </c>
      <c r="DY7" s="340">
        <f t="shared" si="43"/>
        <v>19300</v>
      </c>
      <c r="DZ7" s="340">
        <f t="shared" si="44"/>
        <v>47000</v>
      </c>
      <c r="EA7" s="343" t="str">
        <f>IF(BV8=$AZ$5,EA6,IF(BV8=$AZ$6,EA6,IF(BV8=$AZ$7,EA6,IF(BV8=$AZ$8,EA5,""))))</f>
        <v/>
      </c>
      <c r="EB7" s="340">
        <f t="shared" si="45"/>
        <v>47000</v>
      </c>
      <c r="EC7" s="340">
        <f t="shared" si="46"/>
        <v>47000</v>
      </c>
      <c r="ED7" s="343" t="str">
        <f>IF(BY8=$AZ$5,ED6,IF(BY8=$AZ$6,ED6,IF(BY8=$AZ$7,ED6,IF(BY8=$AZ$8,ED5,""))))</f>
        <v/>
      </c>
      <c r="EE7" s="340">
        <f t="shared" si="47"/>
        <v>47000</v>
      </c>
      <c r="EF7" s="340">
        <f t="shared" si="48"/>
        <v>20400</v>
      </c>
      <c r="EG7" s="343" t="str">
        <f>IF(CB8=$AZ$5,EG6,IF(CB8=$AZ$6,EG6,IF(CB8=$AZ$7,EG6,IF(CB8=$AZ$8,EG5,""))))</f>
        <v/>
      </c>
      <c r="EH7" s="340">
        <f t="shared" si="49"/>
        <v>20400</v>
      </c>
      <c r="EI7" s="340">
        <f t="shared" si="50"/>
        <v>0</v>
      </c>
      <c r="EJ7" s="343" t="str">
        <f>IF(CE8=$AZ$5,EJ6,IF(CE8=$AZ$6,EJ6,IF(CE8=$AZ$7,EJ6,IF(CE8=$AZ$8,EJ5,""))))</f>
        <v/>
      </c>
      <c r="EK7" s="340">
        <f t="shared" si="51"/>
        <v>0</v>
      </c>
      <c r="EL7" s="340">
        <f t="shared" si="52"/>
        <v>0</v>
      </c>
      <c r="EM7" s="343" t="str">
        <f>IF(CH8=$AZ$5,EM6,IF(CH8=$AZ$6,EM6,IF(CH8=$AZ$7,EM6,IF(CH8=$AZ$8,EM5,""))))</f>
        <v/>
      </c>
      <c r="EN7" s="340">
        <f t="shared" si="53"/>
        <v>0</v>
      </c>
      <c r="EO7" s="340">
        <f t="shared" si="54"/>
        <v>0</v>
      </c>
      <c r="EP7" s="343" t="str">
        <f>IF(CK8=$AZ$5,EP6,IF(CK8=$AZ$6,EP6,IF(CK8=$AZ$7,EP6,IF(CK8=$AZ$8,EP5,""))))</f>
        <v/>
      </c>
      <c r="EQ7" s="340">
        <f t="shared" si="55"/>
        <v>0</v>
      </c>
      <c r="ER7" s="340">
        <f t="shared" si="56"/>
        <v>0</v>
      </c>
      <c r="ES7" s="343" t="str">
        <f>IF(CN8=$AZ$5,ES6,IF(CN8=$AZ$6,ES6,IF(CN8=$AZ$7,ES6,IF(CN8=$AZ$8,ES5,""))))</f>
        <v/>
      </c>
      <c r="ET7" s="340">
        <f t="shared" si="57"/>
        <v>0</v>
      </c>
      <c r="EU7" s="340">
        <f t="shared" si="58"/>
        <v>0</v>
      </c>
      <c r="EV7" s="343" t="str">
        <f>IF(CQ8=$AZ$5,EV6,IF(CQ8=$AZ$6,EV6,IF(CQ8=$AZ$7,EV6,IF(CQ8=$AZ$8,EV5,""))))</f>
        <v/>
      </c>
      <c r="EW7" s="340">
        <f t="shared" si="59"/>
        <v>0</v>
      </c>
      <c r="EX7" s="340">
        <f t="shared" si="60"/>
        <v>0</v>
      </c>
      <c r="EY7" s="343" t="str">
        <f>IF(CT8=$AZ$5,EY6,IF(CT8=$AZ$6,EY6,IF(CT8=$AZ$7,EY6,IF(CT8=$AZ$8,EY5,""))))</f>
        <v/>
      </c>
      <c r="EZ7" s="340">
        <f t="shared" si="61"/>
        <v>0</v>
      </c>
      <c r="FA7" s="340">
        <f t="shared" si="62"/>
        <v>0</v>
      </c>
      <c r="FB7" s="343" t="str">
        <f>IF(CW8=$AZ$5,FB6,IF(CW8=$AZ$6,FB6,IF(CW8=$AZ$7,FB6,IF(CW8=$AZ$8,FB5,""))))</f>
        <v/>
      </c>
      <c r="FC7" s="340">
        <f t="shared" si="63"/>
        <v>0</v>
      </c>
      <c r="FD7" s="340">
        <f t="shared" si="64"/>
        <v>0</v>
      </c>
      <c r="FE7" s="343" t="str">
        <f>IF(CZ8=$AZ$5,FE6,IF(CZ8=$AZ$6,FE6,IF(CZ8=$AZ$7,FE6,IF(CZ8=$AZ$8,FE5,""))))</f>
        <v/>
      </c>
      <c r="FF7" s="340">
        <f t="shared" si="65"/>
        <v>0</v>
      </c>
      <c r="FG7" s="340">
        <f t="shared" si="66"/>
        <v>0</v>
      </c>
      <c r="FH7" s="343" t="str">
        <f>IF(DC8=$AZ$5,FH6,IF(DC8=$AZ$6,FH6,IF(DC8=$AZ$7,FH6,IF(DC8=$AZ$8,FH5,""))))</f>
        <v/>
      </c>
      <c r="FI7" s="340">
        <f t="shared" si="67"/>
        <v>0</v>
      </c>
      <c r="FJ7" s="340">
        <f t="shared" si="68"/>
        <v>0</v>
      </c>
      <c r="FK7" s="343" t="str">
        <f>IF(DF8=$AZ$5,FK6,IF(DF8=$AZ$6,FK6,IF(DF8=$AZ$7,FK6,IF(DF8=$AZ$8,FK5,""))))</f>
        <v/>
      </c>
      <c r="FL7" s="340">
        <f t="shared" si="69"/>
        <v>0</v>
      </c>
      <c r="FM7" s="340">
        <f t="shared" si="70"/>
        <v>0</v>
      </c>
      <c r="FN7" s="343" t="str">
        <f>IF(DI8=$AZ$5,FN6,IF(DI8=$AZ$6,FN6,IF(DI8=$AZ$7,FN6,IF(DI8=$AZ$8,FN5,""))))</f>
        <v/>
      </c>
      <c r="FO7" s="340">
        <f t="shared" si="71"/>
        <v>0</v>
      </c>
      <c r="FP7" s="340">
        <f t="shared" si="72"/>
        <v>0</v>
      </c>
      <c r="FQ7" s="343" t="str">
        <f>IF(DL8=$AZ$5,FQ6,IF(DL8=$AZ$6,FQ6,IF(DL8=$AZ$7,FQ6,IF(DL8=$AZ$8,FQ5,""))))</f>
        <v/>
      </c>
      <c r="FR7" s="340">
        <f t="shared" si="73"/>
        <v>0</v>
      </c>
      <c r="FS7" s="340">
        <f t="shared" si="74"/>
        <v>0</v>
      </c>
      <c r="FT7" s="343" t="str">
        <f>IF(DO8=$AZ$5,FT6,IF(DO8=$AZ$6,FT6,IF(DO8=$AZ$7,FT6,IF(DO8=$AZ$8,FT5,""))))</f>
        <v/>
      </c>
      <c r="FU7" s="340">
        <f t="shared" si="75"/>
        <v>0</v>
      </c>
      <c r="FV7" s="340">
        <f t="shared" si="76"/>
        <v>0</v>
      </c>
      <c r="FW7" s="343" t="str">
        <f>IF(DR8=$AZ$5,FW6,IF(DR8=$AZ$6,FW6,IF(DR8=$AZ$7,FW6,IF(DR8=$AZ$8,FW5,""))))</f>
        <v/>
      </c>
      <c r="FX7" s="340">
        <f t="shared" si="77"/>
        <v>0</v>
      </c>
      <c r="FY7" s="42"/>
      <c r="FZ7" s="42"/>
      <c r="GA7" s="42"/>
      <c r="GC7" s="1">
        <f t="shared" si="78"/>
        <v>40100</v>
      </c>
      <c r="GE7" s="1">
        <f t="shared" si="79"/>
        <v>40100</v>
      </c>
      <c r="GF7" s="1"/>
      <c r="GG7" s="1">
        <v>40100</v>
      </c>
      <c r="GH7" s="111">
        <v>47000</v>
      </c>
      <c r="GI7" s="1">
        <v>35800</v>
      </c>
      <c r="GJ7" s="1">
        <v>56300</v>
      </c>
      <c r="GK7" s="31">
        <v>18700</v>
      </c>
      <c r="GL7" s="31">
        <v>19000</v>
      </c>
      <c r="GM7" s="15">
        <v>19300</v>
      </c>
      <c r="GN7" s="19">
        <v>20400</v>
      </c>
      <c r="GO7" s="15">
        <v>22000</v>
      </c>
      <c r="GP7" s="20">
        <v>22800</v>
      </c>
      <c r="GQ7" s="17">
        <v>23800</v>
      </c>
      <c r="GR7" s="21">
        <v>27900</v>
      </c>
      <c r="GS7" s="21">
        <v>30500</v>
      </c>
      <c r="GT7" s="19">
        <v>59500</v>
      </c>
      <c r="GU7" s="19">
        <v>64400</v>
      </c>
      <c r="GV7" s="14">
        <v>71400</v>
      </c>
      <c r="GW7" s="14">
        <v>75300</v>
      </c>
      <c r="GX7" s="14">
        <v>79900</v>
      </c>
      <c r="GY7" s="14">
        <v>84800</v>
      </c>
      <c r="GZ7" s="14">
        <v>94300</v>
      </c>
      <c r="HA7" s="15">
        <v>130600</v>
      </c>
      <c r="HB7" s="26">
        <v>137600</v>
      </c>
      <c r="HC7" s="26">
        <v>154700</v>
      </c>
      <c r="HD7" s="15">
        <v>157900</v>
      </c>
      <c r="HF7" s="50"/>
      <c r="HG7" s="50"/>
      <c r="HH7" s="50"/>
    </row>
    <row r="8" spans="1:216" ht="23.25" customHeight="1" thickTop="1" thickBot="1">
      <c r="A8" s="168">
        <v>1</v>
      </c>
      <c r="B8" s="137" t="s">
        <v>201</v>
      </c>
      <c r="C8" s="137" t="s">
        <v>53</v>
      </c>
      <c r="D8" s="137" t="s">
        <v>202</v>
      </c>
      <c r="E8" s="117" t="s">
        <v>203</v>
      </c>
      <c r="F8" s="117" t="s">
        <v>248</v>
      </c>
      <c r="G8" s="116" t="s">
        <v>59</v>
      </c>
      <c r="H8" s="176" t="str">
        <f>IF(G8="PB-1","5200-20200",IF(G8="PB-2","9300-34800",IF(G8="PB-3","15600-39100",IF(G8="PB-4","37400-67000",""))))</f>
        <v>9300-34800</v>
      </c>
      <c r="I8" s="182">
        <v>17550</v>
      </c>
      <c r="J8" s="183">
        <v>4200</v>
      </c>
      <c r="K8" s="183" t="s">
        <v>12</v>
      </c>
      <c r="L8" s="184" t="s">
        <v>192</v>
      </c>
      <c r="M8" s="123">
        <f>IF(AND(L8=$AZ$16),"",IF(AND(I8=""),"",I8*$M$7))</f>
        <v>45103.5</v>
      </c>
      <c r="N8" s="123">
        <f>IF(AND(M8=""),"",ROUND(M8,0))</f>
        <v>45104</v>
      </c>
      <c r="O8" s="125">
        <f>IF(AND(J8=""),"",BK8)</f>
        <v>46500</v>
      </c>
      <c r="P8" s="126">
        <f>IF(AND(O8=""),"",O8)</f>
        <v>46500</v>
      </c>
      <c r="Q8" s="123">
        <f>IF(AND(HF8=""),"",ROUND(HF8,0))</f>
        <v>2325</v>
      </c>
      <c r="R8" s="127">
        <f>IF(AND(P8=""),"",P8+Q8)</f>
        <v>48825</v>
      </c>
      <c r="S8" s="123">
        <f>IF(AND(HG8=""),"",ROUND(HG8,0))</f>
        <v>3720</v>
      </c>
      <c r="T8" s="191"/>
      <c r="U8" s="191"/>
      <c r="V8" s="191"/>
      <c r="W8" s="191"/>
      <c r="X8" s="128">
        <f>IF(AND(R8=""),"",SUM(R8:W8))</f>
        <v>52545</v>
      </c>
      <c r="Y8" s="129">
        <f>IF(AND(HH8=""),"",ROUND(HH8,0))</f>
        <v>0</v>
      </c>
      <c r="Z8" s="183">
        <v>1100</v>
      </c>
      <c r="AA8" s="183">
        <v>1450</v>
      </c>
      <c r="AB8" s="183">
        <v>511</v>
      </c>
      <c r="AC8" s="183">
        <v>2158</v>
      </c>
      <c r="AD8" s="183">
        <v>2000</v>
      </c>
      <c r="AE8" s="183"/>
      <c r="AF8" s="129">
        <f>IF(AND(R8=""),"",SUM(Y8:AE8))</f>
        <v>7219</v>
      </c>
      <c r="AG8" s="130">
        <f>IF(AND(R8=""),"",SUM(X8-AF8))</f>
        <v>45326</v>
      </c>
      <c r="AH8" s="131">
        <f>IF(AND(J8=""),"",IF(AND(J8="2400A"),"2400",IF(AND(J8="2400B"),"2400",IF(AND(J8="2400C"),"2400",IF(AND(J8="2800A"),"2800",IF(AND(J8="2800B"),"2800",IF(AND(J8="5400A"),"5400",IF(AND(J8="5400B"),"5400",J8))))))))</f>
        <v>4200</v>
      </c>
      <c r="AI8" s="131">
        <f>IF(AND(J8=""),"",VLOOKUP(J8,BA2:BC30,2,FALSE))</f>
        <v>12</v>
      </c>
      <c r="AJ8" s="131" t="str">
        <f>IF(AND(J8=""),"",VLOOKUP(J8,BA2:BC30,3,FALSE))</f>
        <v>L-11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Z8" s="1" t="s">
        <v>58</v>
      </c>
      <c r="BA8" s="50" t="s">
        <v>86</v>
      </c>
      <c r="BB8" s="50" t="s">
        <v>61</v>
      </c>
      <c r="BC8" s="50" t="s">
        <v>70</v>
      </c>
      <c r="BD8" s="1">
        <f>J8</f>
        <v>4200</v>
      </c>
      <c r="BE8" s="1">
        <f>N8</f>
        <v>45104</v>
      </c>
      <c r="BF8" s="340">
        <f>IF(AND(J8=""),"",IF(AND(L8=""),"",IF(AND(BE8=""),"",IF(AND(BE8&lt;=$GE$4),$GE$4,INDEX($GC$4:$GC$35,MATCH(BE8,$GE$4:$GE$35)+(LOOKUP(BE8,$GE$4:$GE$35)&lt;&gt;BE8))))))</f>
        <v>46500</v>
      </c>
      <c r="BG8" s="340">
        <f>IF(AND(J8=""),"",IF(AND(L8=""),"",IF(AND(BE8=""),"",IF(AND(BE8&lt;=$GE$4),$GE$4,INDEX($GC$4:$GC$23,MATCH(BE8,$GE$4:$GE$23)+(LOOKUP(BE8,$GE$4:$GE$23)&lt;&gt;BE8))))))</f>
        <v>46500</v>
      </c>
      <c r="BH8" s="340">
        <f>IF(AND(L8=$AZ$16),$GE$4,IF(AND(L8=$AZ$15),BF8,""))</f>
        <v>46500</v>
      </c>
      <c r="BI8" s="340">
        <f>IF(G8=$AZ$5,BH8,IF(G8=$AZ$6,BH8,IF(G8=$AZ$7,BH8,IF(G8=$AZ$8,BG8,""))))</f>
        <v>46500</v>
      </c>
      <c r="BJ8" s="340"/>
      <c r="BK8" s="348">
        <f>BM7</f>
        <v>46500</v>
      </c>
      <c r="BL8" s="340">
        <f t="shared" si="0"/>
        <v>41300</v>
      </c>
      <c r="BM8" s="340"/>
      <c r="BN8" s="340">
        <f t="shared" si="1"/>
        <v>41300</v>
      </c>
      <c r="BO8" s="340">
        <f t="shared" si="2"/>
        <v>41300</v>
      </c>
      <c r="BP8" s="340"/>
      <c r="BQ8" s="340">
        <f t="shared" si="3"/>
        <v>41300</v>
      </c>
      <c r="BR8" s="340">
        <f t="shared" si="4"/>
        <v>87300</v>
      </c>
      <c r="BS8" s="340"/>
      <c r="BT8" s="340">
        <f t="shared" si="5"/>
        <v>87300</v>
      </c>
      <c r="BU8" s="340">
        <f t="shared" si="6"/>
        <v>48400</v>
      </c>
      <c r="BV8" s="340"/>
      <c r="BW8" s="340">
        <f t="shared" si="7"/>
        <v>48400</v>
      </c>
      <c r="BX8" s="340">
        <f t="shared" si="8"/>
        <v>36900</v>
      </c>
      <c r="BY8" s="340"/>
      <c r="BZ8" s="340">
        <f t="shared" si="9"/>
        <v>36900</v>
      </c>
      <c r="CA8" s="340">
        <f t="shared" si="10"/>
        <v>28700</v>
      </c>
      <c r="CB8" s="340"/>
      <c r="CC8" s="340">
        <f t="shared" si="11"/>
        <v>28700</v>
      </c>
      <c r="CD8" s="340">
        <f t="shared" si="12"/>
        <v>31400</v>
      </c>
      <c r="CE8" s="340"/>
      <c r="CF8" s="340">
        <f t="shared" si="13"/>
        <v>31400</v>
      </c>
      <c r="CG8" s="340">
        <f t="shared" si="14"/>
        <v>58000</v>
      </c>
      <c r="CH8" s="340"/>
      <c r="CI8" s="340">
        <f t="shared" si="15"/>
        <v>58000</v>
      </c>
      <c r="CJ8" s="340">
        <f t="shared" si="16"/>
        <v>66300</v>
      </c>
      <c r="CK8" s="340"/>
      <c r="CL8" s="340">
        <f t="shared" si="17"/>
        <v>66300</v>
      </c>
      <c r="CM8" s="340">
        <f t="shared" si="18"/>
        <v>73500</v>
      </c>
      <c r="CN8" s="340"/>
      <c r="CO8" s="340">
        <f t="shared" si="19"/>
        <v>73500</v>
      </c>
      <c r="CP8" s="340">
        <f t="shared" si="20"/>
        <v>82300</v>
      </c>
      <c r="CQ8" s="340"/>
      <c r="CR8" s="340">
        <f t="shared" si="21"/>
        <v>82300</v>
      </c>
      <c r="CS8" s="340">
        <f t="shared" si="22"/>
        <v>87300</v>
      </c>
      <c r="CT8" s="340"/>
      <c r="CU8" s="340">
        <f t="shared" si="23"/>
        <v>87300</v>
      </c>
      <c r="CV8" s="340">
        <f t="shared" si="24"/>
        <v>36900</v>
      </c>
      <c r="CW8" s="340"/>
      <c r="CX8" s="340">
        <f t="shared" si="25"/>
        <v>36900</v>
      </c>
      <c r="CY8" s="340">
        <f t="shared" si="26"/>
        <v>36900</v>
      </c>
      <c r="CZ8" s="340"/>
      <c r="DA8" s="340">
        <f t="shared" si="27"/>
        <v>36900</v>
      </c>
      <c r="DB8" s="340">
        <f t="shared" si="28"/>
        <v>41300</v>
      </c>
      <c r="DC8" s="340"/>
      <c r="DD8" s="340">
        <f t="shared" si="29"/>
        <v>41300</v>
      </c>
      <c r="DE8" s="340">
        <f t="shared" si="30"/>
        <v>41300</v>
      </c>
      <c r="DF8" s="340"/>
      <c r="DG8" s="340">
        <f t="shared" si="31"/>
        <v>41300</v>
      </c>
      <c r="DH8" s="340">
        <f t="shared" si="32"/>
        <v>19300</v>
      </c>
      <c r="DI8" s="340"/>
      <c r="DJ8" s="340">
        <f t="shared" si="33"/>
        <v>19300</v>
      </c>
      <c r="DK8" s="340">
        <f t="shared" si="34"/>
        <v>19600</v>
      </c>
      <c r="DL8" s="340"/>
      <c r="DM8" s="340">
        <f t="shared" si="35"/>
        <v>19600</v>
      </c>
      <c r="DN8" s="340">
        <f t="shared" si="36"/>
        <v>19900</v>
      </c>
      <c r="DO8" s="340"/>
      <c r="DP8" s="340">
        <f t="shared" si="37"/>
        <v>19900</v>
      </c>
      <c r="DQ8" s="340">
        <f t="shared" si="38"/>
        <v>21000</v>
      </c>
      <c r="DR8" s="340"/>
      <c r="DS8" s="340">
        <f t="shared" si="39"/>
        <v>21000</v>
      </c>
      <c r="DT8" s="340">
        <f t="shared" si="40"/>
        <v>21000</v>
      </c>
      <c r="DU8" s="340"/>
      <c r="DV8" s="340">
        <f t="shared" si="41"/>
        <v>21000</v>
      </c>
      <c r="DW8" s="340">
        <f t="shared" si="42"/>
        <v>19900</v>
      </c>
      <c r="DX8" s="340"/>
      <c r="DY8" s="340">
        <f t="shared" si="43"/>
        <v>19900</v>
      </c>
      <c r="DZ8" s="340">
        <f t="shared" si="44"/>
        <v>48400</v>
      </c>
      <c r="EA8" s="340"/>
      <c r="EB8" s="340">
        <f t="shared" si="45"/>
        <v>48400</v>
      </c>
      <c r="EC8" s="340">
        <f t="shared" si="46"/>
        <v>48400</v>
      </c>
      <c r="ED8" s="340"/>
      <c r="EE8" s="340">
        <f t="shared" si="47"/>
        <v>48400</v>
      </c>
      <c r="EF8" s="340">
        <f t="shared" si="48"/>
        <v>21000</v>
      </c>
      <c r="EG8" s="340"/>
      <c r="EH8" s="340">
        <f t="shared" si="49"/>
        <v>21000</v>
      </c>
      <c r="EI8" s="340">
        <f t="shared" si="50"/>
        <v>0</v>
      </c>
      <c r="EJ8" s="340"/>
      <c r="EK8" s="340">
        <f t="shared" si="51"/>
        <v>0</v>
      </c>
      <c r="EL8" s="340">
        <f t="shared" si="52"/>
        <v>0</v>
      </c>
      <c r="EM8" s="340"/>
      <c r="EN8" s="340">
        <f t="shared" si="53"/>
        <v>0</v>
      </c>
      <c r="EO8" s="340">
        <f t="shared" si="54"/>
        <v>0</v>
      </c>
      <c r="EP8" s="340"/>
      <c r="EQ8" s="340">
        <f t="shared" si="55"/>
        <v>0</v>
      </c>
      <c r="ER8" s="340">
        <f t="shared" si="56"/>
        <v>0</v>
      </c>
      <c r="ES8" s="340"/>
      <c r="ET8" s="340">
        <f t="shared" si="57"/>
        <v>0</v>
      </c>
      <c r="EU8" s="340">
        <f t="shared" si="58"/>
        <v>0</v>
      </c>
      <c r="EV8" s="340"/>
      <c r="EW8" s="340">
        <f t="shared" si="59"/>
        <v>0</v>
      </c>
      <c r="EX8" s="340">
        <f t="shared" si="60"/>
        <v>0</v>
      </c>
      <c r="EY8" s="340"/>
      <c r="EZ8" s="340">
        <f t="shared" si="61"/>
        <v>0</v>
      </c>
      <c r="FA8" s="340">
        <f t="shared" si="62"/>
        <v>0</v>
      </c>
      <c r="FB8" s="340"/>
      <c r="FC8" s="340">
        <f t="shared" si="63"/>
        <v>0</v>
      </c>
      <c r="FD8" s="340">
        <f t="shared" si="64"/>
        <v>0</v>
      </c>
      <c r="FE8" s="340"/>
      <c r="FF8" s="340">
        <f t="shared" si="65"/>
        <v>0</v>
      </c>
      <c r="FG8" s="340">
        <f t="shared" si="66"/>
        <v>0</v>
      </c>
      <c r="FH8" s="340"/>
      <c r="FI8" s="340">
        <f t="shared" si="67"/>
        <v>0</v>
      </c>
      <c r="FJ8" s="340">
        <f t="shared" si="68"/>
        <v>0</v>
      </c>
      <c r="FK8" s="340"/>
      <c r="FL8" s="340">
        <f t="shared" si="69"/>
        <v>0</v>
      </c>
      <c r="FM8" s="340">
        <f t="shared" si="70"/>
        <v>0</v>
      </c>
      <c r="FN8" s="340"/>
      <c r="FO8" s="340">
        <f t="shared" si="71"/>
        <v>0</v>
      </c>
      <c r="FP8" s="340">
        <f t="shared" si="72"/>
        <v>0</v>
      </c>
      <c r="FQ8" s="340"/>
      <c r="FR8" s="340">
        <f t="shared" si="73"/>
        <v>0</v>
      </c>
      <c r="FS8" s="340">
        <f t="shared" si="74"/>
        <v>0</v>
      </c>
      <c r="FT8" s="340"/>
      <c r="FU8" s="340">
        <f t="shared" si="75"/>
        <v>0</v>
      </c>
      <c r="FV8" s="340">
        <f t="shared" si="76"/>
        <v>0</v>
      </c>
      <c r="FW8" s="340"/>
      <c r="FX8" s="340">
        <f t="shared" si="77"/>
        <v>0</v>
      </c>
      <c r="FY8" s="42"/>
      <c r="FZ8" s="42"/>
      <c r="GA8" s="42"/>
      <c r="GB8" s="42"/>
      <c r="GC8" s="1">
        <f>GE8</f>
        <v>41300</v>
      </c>
      <c r="GE8" s="1">
        <f t="shared" si="79"/>
        <v>41300</v>
      </c>
      <c r="GG8" s="1">
        <v>41300</v>
      </c>
      <c r="GH8" s="111">
        <v>48400</v>
      </c>
      <c r="GI8" s="1">
        <v>36900</v>
      </c>
      <c r="GJ8" s="1">
        <v>58000</v>
      </c>
      <c r="GK8" s="31">
        <v>19300</v>
      </c>
      <c r="GL8" s="31">
        <v>19600</v>
      </c>
      <c r="GM8" s="15">
        <v>19900</v>
      </c>
      <c r="GN8" s="19">
        <v>21000</v>
      </c>
      <c r="GO8" s="14">
        <v>22700</v>
      </c>
      <c r="GP8" s="16">
        <v>23500</v>
      </c>
      <c r="GQ8" s="17">
        <v>24500</v>
      </c>
      <c r="GR8" s="18">
        <v>28700</v>
      </c>
      <c r="GS8" s="18">
        <v>31400</v>
      </c>
      <c r="GT8" s="14">
        <v>61300</v>
      </c>
      <c r="GU8" s="14">
        <v>66300</v>
      </c>
      <c r="GV8" s="14">
        <v>73500</v>
      </c>
      <c r="GW8" s="14">
        <v>77600</v>
      </c>
      <c r="GX8" s="14">
        <v>82300</v>
      </c>
      <c r="GY8" s="14">
        <v>87300</v>
      </c>
      <c r="GZ8" s="14">
        <v>97100</v>
      </c>
      <c r="HA8" s="19">
        <v>134500</v>
      </c>
      <c r="HB8" s="26">
        <v>141700</v>
      </c>
      <c r="HC8" s="26">
        <v>159300</v>
      </c>
      <c r="HD8" s="15">
        <v>162600</v>
      </c>
      <c r="HF8" s="50">
        <f>IF(AND(P8=""),"",IF(AND(L8=$AZ$16),"0",P8*$Q$7/100))</f>
        <v>2325</v>
      </c>
      <c r="HG8" s="50">
        <f>IF(AND(P8=""),"",IF(AND(L8=$AZ$16),"0",P8*$S$7/100))</f>
        <v>3720</v>
      </c>
      <c r="HH8" s="50" t="str">
        <f>IF(AND(K8=""),"",IF(AND(K8="GPF"),"0",IF(AND(K8="NPS"),R8*$Y$7/100)))</f>
        <v>0</v>
      </c>
    </row>
    <row r="9" spans="1:216" ht="23.25" customHeight="1" thickTop="1" thickBot="1">
      <c r="A9" s="169">
        <v>2</v>
      </c>
      <c r="B9" s="138"/>
      <c r="C9" s="138"/>
      <c r="D9" s="138"/>
      <c r="E9" s="113"/>
      <c r="F9" s="113"/>
      <c r="G9" s="114" t="s">
        <v>56</v>
      </c>
      <c r="H9" s="121" t="str">
        <f t="shared" ref="H9:H32" si="80">IF(G9="PB-1","5200-20200",IF(G9="PB-2","9300-34800",IF(G9="PB-3","15600-39100",IF(G9="PB-4","37400-67000",""))))</f>
        <v>5200-20200</v>
      </c>
      <c r="I9" s="185">
        <v>13290</v>
      </c>
      <c r="J9" s="186">
        <v>4200</v>
      </c>
      <c r="K9" s="186" t="s">
        <v>12</v>
      </c>
      <c r="L9" s="187" t="s">
        <v>193</v>
      </c>
      <c r="M9" s="123" t="str">
        <f t="shared" ref="M9:M32" si="81">IF(AND(L9=$AZ$16),"",IF(AND(I9=""),"",I9*$M$7))</f>
        <v/>
      </c>
      <c r="N9" s="123" t="str">
        <f t="shared" ref="N9:N32" si="82">IF(AND(M9=""),"",ROUND(M9,0))</f>
        <v/>
      </c>
      <c r="O9" s="125" t="str">
        <f t="shared" ref="O9:O32" si="83">IF(AND(J9=""),"",BK9)</f>
        <v/>
      </c>
      <c r="P9" s="126" t="str">
        <f t="shared" ref="P9:P32" si="84">IF(AND(O9=""),"",O9)</f>
        <v/>
      </c>
      <c r="Q9" s="123" t="str">
        <f t="shared" ref="Q9:Q32" si="85">IF(AND(HF9=""),"",ROUND(HF9,0))</f>
        <v/>
      </c>
      <c r="R9" s="127" t="str">
        <f t="shared" ref="R9:R32" si="86">IF(AND(P9=""),"",P9+Q9)</f>
        <v/>
      </c>
      <c r="S9" s="123" t="str">
        <f t="shared" ref="S9:S32" si="87">IF(AND(HG9=""),"",ROUND(HG9,0))</f>
        <v/>
      </c>
      <c r="T9" s="192"/>
      <c r="U9" s="192"/>
      <c r="V9" s="192"/>
      <c r="W9" s="192"/>
      <c r="X9" s="128" t="str">
        <f t="shared" ref="X9:X32" si="88">IF(AND(R9=""),"",SUM(R9:W9))</f>
        <v/>
      </c>
      <c r="Y9" s="129">
        <f t="shared" ref="Y9:Y32" si="89">IF(AND(HH9=""),"",ROUND(HH9,0))</f>
        <v>0</v>
      </c>
      <c r="Z9" s="186"/>
      <c r="AA9" s="186"/>
      <c r="AB9" s="186"/>
      <c r="AC9" s="186"/>
      <c r="AD9" s="186"/>
      <c r="AE9" s="186"/>
      <c r="AF9" s="129" t="str">
        <f t="shared" ref="AF9:AF32" si="90">IF(AND(R9=""),"",SUM(Y9:AE9))</f>
        <v/>
      </c>
      <c r="AG9" s="130" t="str">
        <f t="shared" ref="AG9:AG32" si="91">IF(AND(R9=""),"",SUM(X9-AF9))</f>
        <v/>
      </c>
      <c r="AH9" s="131">
        <f t="shared" ref="AH9:AH32" si="92">IF(AND(J9=""),"",IF(AND(J9="2400A"),"2400",IF(AND(J9="2400B"),"2400",IF(AND(J9="2400C"),"2400",IF(AND(J9="2800A"),"2800",IF(AND(J9="2800B"),"2800",IF(AND(J9="5400A"),"5400",IF(AND(J9="5400B"),"5400",J9))))))))</f>
        <v>4200</v>
      </c>
      <c r="AI9" s="131">
        <f t="shared" ref="AI9:AI13" si="93">IF(AND(J9=""),"",VLOOKUP(J9,BA3:BC31,2,FALSE))</f>
        <v>12</v>
      </c>
      <c r="AJ9" s="131" t="str">
        <f t="shared" ref="AJ9:AJ13" si="94">IF(AND(J9=""),"",VLOOKUP(J9,BA3:BC31,3,FALSE))</f>
        <v>L-11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BA9" s="50" t="s">
        <v>87</v>
      </c>
      <c r="BB9" s="50">
        <v>10</v>
      </c>
      <c r="BC9" s="50" t="s">
        <v>71</v>
      </c>
      <c r="BD9" s="1">
        <f t="shared" ref="BD9:BD32" si="95">J9</f>
        <v>4200</v>
      </c>
      <c r="BE9" s="1" t="str">
        <f t="shared" ref="BE9:BE32" si="96">N9</f>
        <v/>
      </c>
      <c r="BF9" s="340" t="str">
        <f t="shared" ref="BF9:BF35" si="97">IF(AND(J9=""),"",IF(AND(L9=""),"",IF(AND(BE9=""),"",IF(AND(BE9&lt;=$GE$4),$GE$4,INDEX($GC$4:$GC$35,MATCH(BE9,$GE$4:$GE$35)+(LOOKUP(BE9,$GE$4:$GE$35)&lt;&gt;BE9))))))</f>
        <v/>
      </c>
      <c r="BG9" s="340" t="str">
        <f t="shared" ref="BG9:BG35" si="98">IF(AND(J9=""),"",IF(AND(L9=""),"",IF(AND(BE9=""),"",IF(AND(BE9&lt;=$GE$4),$GE$4,INDEX($GC$4:$GC$23,MATCH(BE9,$GE$4:$GE$23)+(LOOKUP(BE9,$GE$4:$GE$23)&lt;&gt;BE9))))))</f>
        <v/>
      </c>
      <c r="BH9" s="340">
        <f>IF(AND(L9=$AZ$16),$GE$4,IF(AND(L9=$AZ$15),BF9,""))</f>
        <v>26500</v>
      </c>
      <c r="BI9" s="340">
        <f t="shared" ref="BI9:BI32" si="99">IF(G9=$AZ$5,BH9,IF(G9=$AZ$6,BH9,IF(G9=$AZ$7,BH9,IF(G9=$AZ$8,BG9,""))))</f>
        <v>26500</v>
      </c>
      <c r="BJ9" s="340"/>
      <c r="BK9" s="348" t="str">
        <f>BP7</f>
        <v/>
      </c>
      <c r="BL9" s="340">
        <f t="shared" si="0"/>
        <v>42500</v>
      </c>
      <c r="BM9" s="340"/>
      <c r="BN9" s="340">
        <f t="shared" si="1"/>
        <v>42500</v>
      </c>
      <c r="BO9" s="340">
        <f t="shared" si="2"/>
        <v>42500</v>
      </c>
      <c r="BP9" s="340"/>
      <c r="BQ9" s="340">
        <f t="shared" si="3"/>
        <v>42500</v>
      </c>
      <c r="BR9" s="340">
        <f t="shared" si="4"/>
        <v>89900</v>
      </c>
      <c r="BS9" s="340"/>
      <c r="BT9" s="340">
        <f t="shared" si="5"/>
        <v>89900</v>
      </c>
      <c r="BU9" s="340">
        <f t="shared" si="6"/>
        <v>49900</v>
      </c>
      <c r="BV9" s="340"/>
      <c r="BW9" s="340">
        <f t="shared" si="7"/>
        <v>49900</v>
      </c>
      <c r="BX9" s="340">
        <f t="shared" si="8"/>
        <v>38000</v>
      </c>
      <c r="BY9" s="340"/>
      <c r="BZ9" s="340">
        <f t="shared" si="9"/>
        <v>38000</v>
      </c>
      <c r="CA9" s="340">
        <f t="shared" si="10"/>
        <v>29600</v>
      </c>
      <c r="CB9" s="340"/>
      <c r="CC9" s="340">
        <f t="shared" si="11"/>
        <v>29600</v>
      </c>
      <c r="CD9" s="340">
        <f t="shared" si="12"/>
        <v>32300</v>
      </c>
      <c r="CE9" s="340"/>
      <c r="CF9" s="340">
        <f t="shared" si="13"/>
        <v>32300</v>
      </c>
      <c r="CG9" s="340">
        <f t="shared" si="14"/>
        <v>59700</v>
      </c>
      <c r="CH9" s="340"/>
      <c r="CI9" s="340">
        <f t="shared" si="15"/>
        <v>59700</v>
      </c>
      <c r="CJ9" s="340">
        <f t="shared" si="16"/>
        <v>68300</v>
      </c>
      <c r="CK9" s="340"/>
      <c r="CL9" s="340">
        <f t="shared" si="17"/>
        <v>68300</v>
      </c>
      <c r="CM9" s="340">
        <f t="shared" si="18"/>
        <v>75700</v>
      </c>
      <c r="CN9" s="340"/>
      <c r="CO9" s="340">
        <f t="shared" si="19"/>
        <v>75700</v>
      </c>
      <c r="CP9" s="340">
        <f t="shared" si="20"/>
        <v>84800</v>
      </c>
      <c r="CQ9" s="340"/>
      <c r="CR9" s="340">
        <f t="shared" si="21"/>
        <v>84800</v>
      </c>
      <c r="CS9" s="340">
        <f t="shared" si="22"/>
        <v>89900</v>
      </c>
      <c r="CT9" s="340"/>
      <c r="CU9" s="340">
        <f t="shared" si="23"/>
        <v>89900</v>
      </c>
      <c r="CV9" s="340">
        <f t="shared" si="24"/>
        <v>38000</v>
      </c>
      <c r="CW9" s="340"/>
      <c r="CX9" s="340">
        <f t="shared" si="25"/>
        <v>38000</v>
      </c>
      <c r="CY9" s="340">
        <f t="shared" si="26"/>
        <v>38000</v>
      </c>
      <c r="CZ9" s="340"/>
      <c r="DA9" s="340">
        <f t="shared" si="27"/>
        <v>38000</v>
      </c>
      <c r="DB9" s="340">
        <f t="shared" si="28"/>
        <v>42500</v>
      </c>
      <c r="DC9" s="340"/>
      <c r="DD9" s="340">
        <f t="shared" si="29"/>
        <v>42500</v>
      </c>
      <c r="DE9" s="340">
        <f t="shared" si="30"/>
        <v>42500</v>
      </c>
      <c r="DF9" s="340"/>
      <c r="DG9" s="340">
        <f t="shared" si="31"/>
        <v>42500</v>
      </c>
      <c r="DH9" s="340">
        <f t="shared" si="32"/>
        <v>19900</v>
      </c>
      <c r="DI9" s="340"/>
      <c r="DJ9" s="340">
        <f t="shared" si="33"/>
        <v>19900</v>
      </c>
      <c r="DK9" s="340">
        <f t="shared" si="34"/>
        <v>20200</v>
      </c>
      <c r="DL9" s="340"/>
      <c r="DM9" s="340">
        <f t="shared" si="35"/>
        <v>20200</v>
      </c>
      <c r="DN9" s="340">
        <f t="shared" si="36"/>
        <v>20500</v>
      </c>
      <c r="DO9" s="340"/>
      <c r="DP9" s="340">
        <f t="shared" si="37"/>
        <v>20500</v>
      </c>
      <c r="DQ9" s="340">
        <f t="shared" si="38"/>
        <v>21600</v>
      </c>
      <c r="DR9" s="340"/>
      <c r="DS9" s="340">
        <f t="shared" si="39"/>
        <v>21600</v>
      </c>
      <c r="DT9" s="340">
        <f t="shared" si="40"/>
        <v>21600</v>
      </c>
      <c r="DU9" s="340"/>
      <c r="DV9" s="340">
        <f t="shared" si="41"/>
        <v>21600</v>
      </c>
      <c r="DW9" s="340">
        <f t="shared" si="42"/>
        <v>20500</v>
      </c>
      <c r="DX9" s="340"/>
      <c r="DY9" s="340">
        <f t="shared" si="43"/>
        <v>20500</v>
      </c>
      <c r="DZ9" s="340">
        <f t="shared" si="44"/>
        <v>49900</v>
      </c>
      <c r="EA9" s="340"/>
      <c r="EB9" s="340">
        <f t="shared" si="45"/>
        <v>49900</v>
      </c>
      <c r="EC9" s="340">
        <f t="shared" si="46"/>
        <v>49900</v>
      </c>
      <c r="ED9" s="340"/>
      <c r="EE9" s="340">
        <f t="shared" si="47"/>
        <v>49900</v>
      </c>
      <c r="EF9" s="340">
        <f t="shared" si="48"/>
        <v>21600</v>
      </c>
      <c r="EG9" s="340"/>
      <c r="EH9" s="340">
        <f t="shared" si="49"/>
        <v>21600</v>
      </c>
      <c r="EI9" s="340">
        <f t="shared" si="50"/>
        <v>0</v>
      </c>
      <c r="EJ9" s="340"/>
      <c r="EK9" s="340">
        <f t="shared" si="51"/>
        <v>0</v>
      </c>
      <c r="EL9" s="340">
        <f t="shared" si="52"/>
        <v>0</v>
      </c>
      <c r="EM9" s="340"/>
      <c r="EN9" s="340">
        <f t="shared" si="53"/>
        <v>0</v>
      </c>
      <c r="EO9" s="340">
        <f t="shared" si="54"/>
        <v>0</v>
      </c>
      <c r="EP9" s="340"/>
      <c r="EQ9" s="340">
        <f t="shared" si="55"/>
        <v>0</v>
      </c>
      <c r="ER9" s="340">
        <f t="shared" si="56"/>
        <v>0</v>
      </c>
      <c r="ES9" s="340"/>
      <c r="ET9" s="340">
        <f t="shared" si="57"/>
        <v>0</v>
      </c>
      <c r="EU9" s="340">
        <f t="shared" si="58"/>
        <v>0</v>
      </c>
      <c r="EV9" s="340"/>
      <c r="EW9" s="340">
        <f t="shared" si="59"/>
        <v>0</v>
      </c>
      <c r="EX9" s="340">
        <f t="shared" si="60"/>
        <v>0</v>
      </c>
      <c r="EY9" s="340"/>
      <c r="EZ9" s="340">
        <f t="shared" si="61"/>
        <v>0</v>
      </c>
      <c r="FA9" s="340">
        <f t="shared" si="62"/>
        <v>0</v>
      </c>
      <c r="FB9" s="340"/>
      <c r="FC9" s="340">
        <f t="shared" si="63"/>
        <v>0</v>
      </c>
      <c r="FD9" s="340">
        <f t="shared" si="64"/>
        <v>0</v>
      </c>
      <c r="FE9" s="340"/>
      <c r="FF9" s="340">
        <f t="shared" si="65"/>
        <v>0</v>
      </c>
      <c r="FG9" s="340">
        <f t="shared" si="66"/>
        <v>0</v>
      </c>
      <c r="FH9" s="340"/>
      <c r="FI9" s="340">
        <f t="shared" si="67"/>
        <v>0</v>
      </c>
      <c r="FJ9" s="340">
        <f t="shared" si="68"/>
        <v>0</v>
      </c>
      <c r="FK9" s="340"/>
      <c r="FL9" s="340">
        <f t="shared" si="69"/>
        <v>0</v>
      </c>
      <c r="FM9" s="340">
        <f t="shared" si="70"/>
        <v>0</v>
      </c>
      <c r="FN9" s="340"/>
      <c r="FO9" s="340">
        <f t="shared" si="71"/>
        <v>0</v>
      </c>
      <c r="FP9" s="340">
        <f t="shared" si="72"/>
        <v>0</v>
      </c>
      <c r="FQ9" s="340"/>
      <c r="FR9" s="340">
        <f t="shared" si="73"/>
        <v>0</v>
      </c>
      <c r="FS9" s="340">
        <f t="shared" si="74"/>
        <v>0</v>
      </c>
      <c r="FT9" s="340"/>
      <c r="FU9" s="340">
        <f t="shared" si="75"/>
        <v>0</v>
      </c>
      <c r="FV9" s="340">
        <f t="shared" si="76"/>
        <v>0</v>
      </c>
      <c r="FW9" s="340"/>
      <c r="FX9" s="340">
        <f t="shared" si="77"/>
        <v>0</v>
      </c>
      <c r="FY9" s="42"/>
      <c r="FZ9" s="42"/>
      <c r="GA9" s="42"/>
      <c r="GB9" s="42"/>
      <c r="GC9" s="1">
        <f t="shared" si="78"/>
        <v>42500</v>
      </c>
      <c r="GE9" s="1">
        <f t="shared" si="79"/>
        <v>42500</v>
      </c>
      <c r="GG9" s="1">
        <v>42500</v>
      </c>
      <c r="GH9" s="111">
        <v>49900</v>
      </c>
      <c r="GI9" s="1">
        <v>38000</v>
      </c>
      <c r="GJ9" s="1">
        <v>59700</v>
      </c>
      <c r="GK9" s="32">
        <v>19900</v>
      </c>
      <c r="GL9" s="32">
        <v>20200</v>
      </c>
      <c r="GM9" s="14">
        <v>20500</v>
      </c>
      <c r="GN9" s="19">
        <v>21600</v>
      </c>
      <c r="GO9" s="14">
        <v>23400</v>
      </c>
      <c r="GP9" s="16">
        <v>24200</v>
      </c>
      <c r="GQ9" s="17">
        <v>25200</v>
      </c>
      <c r="GR9" s="18">
        <v>29600</v>
      </c>
      <c r="GS9" s="18">
        <v>32300</v>
      </c>
      <c r="GT9" s="14">
        <v>63100</v>
      </c>
      <c r="GU9" s="14">
        <v>68300</v>
      </c>
      <c r="GV9" s="14">
        <v>75700</v>
      </c>
      <c r="GW9" s="14">
        <v>79900</v>
      </c>
      <c r="GX9" s="14">
        <v>84800</v>
      </c>
      <c r="GY9" s="14">
        <v>89900</v>
      </c>
      <c r="GZ9" s="14">
        <v>100000</v>
      </c>
      <c r="HA9" s="15">
        <v>138500</v>
      </c>
      <c r="HB9" s="26">
        <v>146000</v>
      </c>
      <c r="HC9" s="26">
        <v>164100</v>
      </c>
      <c r="HD9" s="26">
        <v>167500</v>
      </c>
      <c r="HF9" s="50" t="str">
        <f t="shared" ref="HF9:HF35" si="100">IF(AND(P9=""),"",IF(AND(L9=$AZ$16),"0",P9*$Q$7/100))</f>
        <v/>
      </c>
      <c r="HG9" s="50" t="str">
        <f t="shared" ref="HG9:HG35" si="101">IF(AND(P9=""),"",IF(AND(L9=$AZ$16),"0",P9*$S$7/100))</f>
        <v/>
      </c>
      <c r="HH9" s="50" t="str">
        <f t="shared" ref="HH9:HH35" si="102">IF(AND(K9=""),"",IF(AND(K9="GPF"),"0",IF(AND(K9="NPS"),R9*$Y$7/100)))</f>
        <v>0</v>
      </c>
    </row>
    <row r="10" spans="1:216" ht="23.25" customHeight="1" thickTop="1" thickBot="1">
      <c r="A10" s="169">
        <v>3</v>
      </c>
      <c r="B10" s="138"/>
      <c r="C10" s="138"/>
      <c r="D10" s="138"/>
      <c r="E10" s="113"/>
      <c r="F10" s="113"/>
      <c r="G10" s="114" t="s">
        <v>57</v>
      </c>
      <c r="H10" s="121" t="str">
        <f t="shared" si="80"/>
        <v>15600-39100</v>
      </c>
      <c r="I10" s="185">
        <v>14550</v>
      </c>
      <c r="J10" s="186">
        <v>7600</v>
      </c>
      <c r="K10" s="186" t="s">
        <v>23</v>
      </c>
      <c r="L10" s="187" t="s">
        <v>192</v>
      </c>
      <c r="M10" s="123">
        <f t="shared" si="81"/>
        <v>37393.5</v>
      </c>
      <c r="N10" s="123">
        <f t="shared" si="82"/>
        <v>37394</v>
      </c>
      <c r="O10" s="125" t="str">
        <f t="shared" si="83"/>
        <v/>
      </c>
      <c r="P10" s="126" t="str">
        <f t="shared" si="84"/>
        <v/>
      </c>
      <c r="Q10" s="123" t="str">
        <f t="shared" si="85"/>
        <v/>
      </c>
      <c r="R10" s="127" t="str">
        <f t="shared" si="86"/>
        <v/>
      </c>
      <c r="S10" s="123" t="str">
        <f t="shared" si="87"/>
        <v/>
      </c>
      <c r="T10" s="192"/>
      <c r="U10" s="192"/>
      <c r="V10" s="192"/>
      <c r="W10" s="192"/>
      <c r="X10" s="128" t="str">
        <f t="shared" si="88"/>
        <v/>
      </c>
      <c r="Y10" s="129" t="e">
        <f t="shared" si="89"/>
        <v>#VALUE!</v>
      </c>
      <c r="Z10" s="186"/>
      <c r="AA10" s="186"/>
      <c r="AB10" s="186"/>
      <c r="AC10" s="186"/>
      <c r="AD10" s="186"/>
      <c r="AE10" s="186"/>
      <c r="AF10" s="129" t="str">
        <f t="shared" si="90"/>
        <v/>
      </c>
      <c r="AG10" s="130" t="str">
        <f t="shared" si="91"/>
        <v/>
      </c>
      <c r="AH10" s="131">
        <f t="shared" si="92"/>
        <v>7600</v>
      </c>
      <c r="AI10" s="131">
        <f t="shared" si="93"/>
        <v>20</v>
      </c>
      <c r="AJ10" s="131" t="str">
        <f t="shared" si="94"/>
        <v>L-19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Y10" s="4"/>
      <c r="AZ10" s="4"/>
      <c r="BA10" s="50" t="s">
        <v>88</v>
      </c>
      <c r="BB10" s="50" t="s">
        <v>62</v>
      </c>
      <c r="BC10" s="50" t="s">
        <v>72</v>
      </c>
      <c r="BD10" s="1">
        <f t="shared" si="95"/>
        <v>7600</v>
      </c>
      <c r="BE10" s="1">
        <f>N10</f>
        <v>37394</v>
      </c>
      <c r="BF10" s="340">
        <f t="shared" si="97"/>
        <v>37800</v>
      </c>
      <c r="BG10" s="340">
        <f t="shared" si="98"/>
        <v>37800</v>
      </c>
      <c r="BH10" s="340">
        <f>IF(AND(L10=$AZ$16),$GE$4,IF(AND(L10=$AZ$15),BF10,""))</f>
        <v>37800</v>
      </c>
      <c r="BI10" s="340">
        <f t="shared" si="99"/>
        <v>37800</v>
      </c>
      <c r="BJ10" s="340"/>
      <c r="BK10" s="348" t="str">
        <f>BS7</f>
        <v/>
      </c>
      <c r="BL10" s="340">
        <f t="shared" si="0"/>
        <v>43800</v>
      </c>
      <c r="BM10" s="340"/>
      <c r="BN10" s="340">
        <f t="shared" si="1"/>
        <v>43800</v>
      </c>
      <c r="BO10" s="340">
        <f t="shared" si="2"/>
        <v>43800</v>
      </c>
      <c r="BP10" s="340"/>
      <c r="BQ10" s="340">
        <f t="shared" si="3"/>
        <v>43800</v>
      </c>
      <c r="BR10" s="340">
        <f t="shared" si="4"/>
        <v>92600</v>
      </c>
      <c r="BS10" s="340"/>
      <c r="BT10" s="340">
        <f t="shared" si="5"/>
        <v>92600</v>
      </c>
      <c r="BU10" s="340">
        <f t="shared" si="6"/>
        <v>51400</v>
      </c>
      <c r="BV10" s="340"/>
      <c r="BW10" s="340">
        <f t="shared" si="7"/>
        <v>51400</v>
      </c>
      <c r="BX10" s="340">
        <f t="shared" si="8"/>
        <v>39100</v>
      </c>
      <c r="BY10" s="340"/>
      <c r="BZ10" s="340">
        <f t="shared" si="9"/>
        <v>39100</v>
      </c>
      <c r="CA10" s="340">
        <f t="shared" si="10"/>
        <v>30500</v>
      </c>
      <c r="CB10" s="340"/>
      <c r="CC10" s="340">
        <f t="shared" si="11"/>
        <v>30500</v>
      </c>
      <c r="CD10" s="340">
        <f t="shared" si="12"/>
        <v>33300</v>
      </c>
      <c r="CE10" s="340"/>
      <c r="CF10" s="340">
        <f t="shared" si="13"/>
        <v>33300</v>
      </c>
      <c r="CG10" s="340">
        <f t="shared" si="14"/>
        <v>61500</v>
      </c>
      <c r="CH10" s="340"/>
      <c r="CI10" s="340">
        <f t="shared" si="15"/>
        <v>61500</v>
      </c>
      <c r="CJ10" s="340">
        <f t="shared" si="16"/>
        <v>70300</v>
      </c>
      <c r="CK10" s="340"/>
      <c r="CL10" s="340">
        <f t="shared" si="17"/>
        <v>70300</v>
      </c>
      <c r="CM10" s="340">
        <f t="shared" si="18"/>
        <v>78000</v>
      </c>
      <c r="CN10" s="340"/>
      <c r="CO10" s="340">
        <f t="shared" si="19"/>
        <v>78000</v>
      </c>
      <c r="CP10" s="340">
        <f t="shared" si="20"/>
        <v>87300</v>
      </c>
      <c r="CQ10" s="340"/>
      <c r="CR10" s="340">
        <f t="shared" si="21"/>
        <v>87300</v>
      </c>
      <c r="CS10" s="340">
        <f t="shared" si="22"/>
        <v>92600</v>
      </c>
      <c r="CT10" s="340"/>
      <c r="CU10" s="340">
        <f t="shared" si="23"/>
        <v>92600</v>
      </c>
      <c r="CV10" s="340">
        <f t="shared" si="24"/>
        <v>39100</v>
      </c>
      <c r="CW10" s="340"/>
      <c r="CX10" s="340">
        <f t="shared" si="25"/>
        <v>39100</v>
      </c>
      <c r="CY10" s="340">
        <f t="shared" si="26"/>
        <v>39100</v>
      </c>
      <c r="CZ10" s="340"/>
      <c r="DA10" s="340">
        <f t="shared" si="27"/>
        <v>39100</v>
      </c>
      <c r="DB10" s="340">
        <f t="shared" si="28"/>
        <v>43800</v>
      </c>
      <c r="DC10" s="340"/>
      <c r="DD10" s="340">
        <f t="shared" si="29"/>
        <v>43800</v>
      </c>
      <c r="DE10" s="340">
        <f t="shared" si="30"/>
        <v>43800</v>
      </c>
      <c r="DF10" s="340"/>
      <c r="DG10" s="340">
        <f t="shared" si="31"/>
        <v>43800</v>
      </c>
      <c r="DH10" s="340">
        <f t="shared" si="32"/>
        <v>20500</v>
      </c>
      <c r="DI10" s="340"/>
      <c r="DJ10" s="340">
        <f t="shared" si="33"/>
        <v>20500</v>
      </c>
      <c r="DK10" s="340">
        <f t="shared" si="34"/>
        <v>20800</v>
      </c>
      <c r="DL10" s="340"/>
      <c r="DM10" s="340">
        <f t="shared" si="35"/>
        <v>20800</v>
      </c>
      <c r="DN10" s="340">
        <f t="shared" si="36"/>
        <v>21100</v>
      </c>
      <c r="DO10" s="340"/>
      <c r="DP10" s="340">
        <f t="shared" si="37"/>
        <v>21100</v>
      </c>
      <c r="DQ10" s="340">
        <f t="shared" si="38"/>
        <v>22200</v>
      </c>
      <c r="DR10" s="340"/>
      <c r="DS10" s="340">
        <f t="shared" si="39"/>
        <v>22200</v>
      </c>
      <c r="DT10" s="340">
        <f t="shared" si="40"/>
        <v>22200</v>
      </c>
      <c r="DU10" s="340"/>
      <c r="DV10" s="340">
        <f t="shared" si="41"/>
        <v>22200</v>
      </c>
      <c r="DW10" s="340">
        <f t="shared" si="42"/>
        <v>21100</v>
      </c>
      <c r="DX10" s="340"/>
      <c r="DY10" s="340">
        <f t="shared" si="43"/>
        <v>21100</v>
      </c>
      <c r="DZ10" s="340">
        <f t="shared" si="44"/>
        <v>51400</v>
      </c>
      <c r="EA10" s="340"/>
      <c r="EB10" s="340">
        <f t="shared" si="45"/>
        <v>51400</v>
      </c>
      <c r="EC10" s="340">
        <f t="shared" si="46"/>
        <v>51400</v>
      </c>
      <c r="ED10" s="340"/>
      <c r="EE10" s="340">
        <f t="shared" si="47"/>
        <v>51400</v>
      </c>
      <c r="EF10" s="340">
        <f t="shared" si="48"/>
        <v>22200</v>
      </c>
      <c r="EG10" s="340"/>
      <c r="EH10" s="340">
        <f t="shared" si="49"/>
        <v>22200</v>
      </c>
      <c r="EI10" s="340">
        <f t="shared" si="50"/>
        <v>0</v>
      </c>
      <c r="EJ10" s="340"/>
      <c r="EK10" s="340">
        <f t="shared" si="51"/>
        <v>0</v>
      </c>
      <c r="EL10" s="340">
        <f t="shared" si="52"/>
        <v>0</v>
      </c>
      <c r="EM10" s="340"/>
      <c r="EN10" s="340">
        <f t="shared" si="53"/>
        <v>0</v>
      </c>
      <c r="EO10" s="340">
        <f t="shared" si="54"/>
        <v>0</v>
      </c>
      <c r="EP10" s="340"/>
      <c r="EQ10" s="340">
        <f t="shared" si="55"/>
        <v>0</v>
      </c>
      <c r="ER10" s="340">
        <f t="shared" si="56"/>
        <v>0</v>
      </c>
      <c r="ES10" s="340"/>
      <c r="ET10" s="340">
        <f t="shared" si="57"/>
        <v>0</v>
      </c>
      <c r="EU10" s="340">
        <f t="shared" si="58"/>
        <v>0</v>
      </c>
      <c r="EV10" s="340"/>
      <c r="EW10" s="340">
        <f t="shared" si="59"/>
        <v>0</v>
      </c>
      <c r="EX10" s="340">
        <f t="shared" si="60"/>
        <v>0</v>
      </c>
      <c r="EY10" s="340"/>
      <c r="EZ10" s="340">
        <f t="shared" si="61"/>
        <v>0</v>
      </c>
      <c r="FA10" s="340">
        <f t="shared" si="62"/>
        <v>0</v>
      </c>
      <c r="FB10" s="340"/>
      <c r="FC10" s="340">
        <f t="shared" si="63"/>
        <v>0</v>
      </c>
      <c r="FD10" s="340">
        <f t="shared" si="64"/>
        <v>0</v>
      </c>
      <c r="FE10" s="340"/>
      <c r="FF10" s="340">
        <f t="shared" si="65"/>
        <v>0</v>
      </c>
      <c r="FG10" s="340">
        <f t="shared" si="66"/>
        <v>0</v>
      </c>
      <c r="FH10" s="340"/>
      <c r="FI10" s="340">
        <f t="shared" si="67"/>
        <v>0</v>
      </c>
      <c r="FJ10" s="340">
        <f t="shared" si="68"/>
        <v>0</v>
      </c>
      <c r="FK10" s="340"/>
      <c r="FL10" s="340">
        <f t="shared" si="69"/>
        <v>0</v>
      </c>
      <c r="FM10" s="340">
        <f t="shared" si="70"/>
        <v>0</v>
      </c>
      <c r="FN10" s="340"/>
      <c r="FO10" s="340">
        <f t="shared" si="71"/>
        <v>0</v>
      </c>
      <c r="FP10" s="340">
        <f t="shared" si="72"/>
        <v>0</v>
      </c>
      <c r="FQ10" s="340"/>
      <c r="FR10" s="340">
        <f t="shared" si="73"/>
        <v>0</v>
      </c>
      <c r="FS10" s="340">
        <f t="shared" si="74"/>
        <v>0</v>
      </c>
      <c r="FT10" s="340"/>
      <c r="FU10" s="340">
        <f t="shared" si="75"/>
        <v>0</v>
      </c>
      <c r="FV10" s="340">
        <f t="shared" si="76"/>
        <v>0</v>
      </c>
      <c r="FW10" s="340"/>
      <c r="FX10" s="340">
        <f t="shared" si="77"/>
        <v>0</v>
      </c>
      <c r="FY10" s="42"/>
      <c r="FZ10" s="42"/>
      <c r="GA10" s="42"/>
      <c r="GB10" s="42"/>
      <c r="GC10" s="1">
        <f t="shared" si="78"/>
        <v>43800</v>
      </c>
      <c r="GE10" s="1">
        <f t="shared" si="79"/>
        <v>43800</v>
      </c>
      <c r="GG10" s="1">
        <v>43800</v>
      </c>
      <c r="GH10" s="111">
        <v>51400</v>
      </c>
      <c r="GI10" s="1">
        <v>39100</v>
      </c>
      <c r="GJ10" s="1">
        <v>61500</v>
      </c>
      <c r="GK10" s="33">
        <v>20500</v>
      </c>
      <c r="GL10" s="33">
        <v>20800</v>
      </c>
      <c r="GM10" s="14">
        <v>21100</v>
      </c>
      <c r="GN10" s="19">
        <v>22200</v>
      </c>
      <c r="GO10" s="19">
        <v>24100</v>
      </c>
      <c r="GP10" s="22">
        <v>24900</v>
      </c>
      <c r="GQ10" s="17">
        <v>26000</v>
      </c>
      <c r="GR10" s="23">
        <v>30500</v>
      </c>
      <c r="GS10" s="24">
        <v>33300</v>
      </c>
      <c r="GT10" s="14">
        <v>65000</v>
      </c>
      <c r="GU10" s="14">
        <v>70300</v>
      </c>
      <c r="GV10" s="14">
        <v>78000</v>
      </c>
      <c r="GW10" s="14">
        <v>82300</v>
      </c>
      <c r="GX10" s="14">
        <v>87300</v>
      </c>
      <c r="GY10" s="14">
        <v>92600</v>
      </c>
      <c r="GZ10" s="14">
        <v>103000</v>
      </c>
      <c r="HA10" s="15">
        <v>142700</v>
      </c>
      <c r="HB10" s="26">
        <v>150400</v>
      </c>
      <c r="HC10" s="26">
        <v>169000</v>
      </c>
      <c r="HD10" s="26">
        <v>172500</v>
      </c>
      <c r="HF10" s="50" t="str">
        <f t="shared" si="100"/>
        <v/>
      </c>
      <c r="HG10" s="50" t="str">
        <f t="shared" si="101"/>
        <v/>
      </c>
      <c r="HH10" s="50" t="e">
        <f t="shared" si="102"/>
        <v>#VALUE!</v>
      </c>
    </row>
    <row r="11" spans="1:216" ht="23.25" customHeight="1" thickTop="1" thickBot="1">
      <c r="A11" s="169">
        <v>4</v>
      </c>
      <c r="B11" s="138"/>
      <c r="C11" s="138"/>
      <c r="D11" s="138"/>
      <c r="E11" s="113"/>
      <c r="F11" s="113"/>
      <c r="G11" s="114" t="s">
        <v>58</v>
      </c>
      <c r="H11" s="121" t="str">
        <f t="shared" si="80"/>
        <v>37400-67000</v>
      </c>
      <c r="I11" s="185"/>
      <c r="J11" s="186">
        <v>4800</v>
      </c>
      <c r="K11" s="186"/>
      <c r="L11" s="187"/>
      <c r="M11" s="123" t="str">
        <f t="shared" si="81"/>
        <v/>
      </c>
      <c r="N11" s="123" t="str">
        <f t="shared" si="82"/>
        <v/>
      </c>
      <c r="O11" s="125" t="str">
        <f t="shared" si="83"/>
        <v/>
      </c>
      <c r="P11" s="126" t="str">
        <f t="shared" si="84"/>
        <v/>
      </c>
      <c r="Q11" s="123" t="str">
        <f t="shared" si="85"/>
        <v/>
      </c>
      <c r="R11" s="127" t="str">
        <f t="shared" si="86"/>
        <v/>
      </c>
      <c r="S11" s="123" t="str">
        <f t="shared" si="87"/>
        <v/>
      </c>
      <c r="T11" s="192"/>
      <c r="U11" s="192"/>
      <c r="V11" s="192"/>
      <c r="W11" s="192"/>
      <c r="X11" s="128" t="str">
        <f t="shared" si="88"/>
        <v/>
      </c>
      <c r="Y11" s="129" t="str">
        <f t="shared" si="89"/>
        <v/>
      </c>
      <c r="Z11" s="186"/>
      <c r="AA11" s="186"/>
      <c r="AB11" s="186"/>
      <c r="AC11" s="186"/>
      <c r="AD11" s="186"/>
      <c r="AE11" s="186"/>
      <c r="AF11" s="129" t="str">
        <f t="shared" si="90"/>
        <v/>
      </c>
      <c r="AG11" s="130" t="str">
        <f t="shared" si="91"/>
        <v/>
      </c>
      <c r="AH11" s="131">
        <f t="shared" si="92"/>
        <v>4800</v>
      </c>
      <c r="AI11" s="131">
        <f t="shared" si="93"/>
        <v>14</v>
      </c>
      <c r="AJ11" s="131" t="str">
        <f t="shared" si="94"/>
        <v>L-12</v>
      </c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BA11" s="50">
        <v>3600</v>
      </c>
      <c r="BB11" s="50">
        <v>11</v>
      </c>
      <c r="BC11" s="50" t="s">
        <v>17</v>
      </c>
      <c r="BD11" s="1">
        <f t="shared" si="95"/>
        <v>4800</v>
      </c>
      <c r="BE11" s="1" t="str">
        <f t="shared" si="96"/>
        <v/>
      </c>
      <c r="BF11" s="340" t="str">
        <f t="shared" si="97"/>
        <v/>
      </c>
      <c r="BG11" s="340" t="str">
        <f t="shared" si="98"/>
        <v/>
      </c>
      <c r="BH11" s="340" t="str">
        <f>IF(AND(L11=$AZ$16),$GE$4,IF(AND(L11=$AZ$15),BF11,""))</f>
        <v/>
      </c>
      <c r="BI11" s="340" t="str">
        <f>IF(G11=$AZ$5,BH11,IF(G11=$AZ$6,BH11,IF(G11=$AZ$7,BH11,IF(G11=$AZ$8,BG11,""))))</f>
        <v/>
      </c>
      <c r="BJ11" s="340"/>
      <c r="BK11" s="348" t="str">
        <f>BV7</f>
        <v/>
      </c>
      <c r="BL11" s="340">
        <f t="shared" si="0"/>
        <v>45100</v>
      </c>
      <c r="BM11" s="340"/>
      <c r="BN11" s="340">
        <f t="shared" si="1"/>
        <v>45100</v>
      </c>
      <c r="BO11" s="340">
        <f t="shared" si="2"/>
        <v>45100</v>
      </c>
      <c r="BP11" s="340"/>
      <c r="BQ11" s="340">
        <f t="shared" si="3"/>
        <v>45100</v>
      </c>
      <c r="BR11" s="340">
        <f t="shared" si="4"/>
        <v>95400</v>
      </c>
      <c r="BS11" s="340"/>
      <c r="BT11" s="340">
        <f t="shared" si="5"/>
        <v>95400</v>
      </c>
      <c r="BU11" s="340">
        <f t="shared" si="6"/>
        <v>52900</v>
      </c>
      <c r="BV11" s="340"/>
      <c r="BW11" s="340">
        <f t="shared" si="7"/>
        <v>52900</v>
      </c>
      <c r="BX11" s="340">
        <f t="shared" si="8"/>
        <v>40300</v>
      </c>
      <c r="BY11" s="340"/>
      <c r="BZ11" s="340">
        <f t="shared" si="9"/>
        <v>40300</v>
      </c>
      <c r="CA11" s="340">
        <f t="shared" si="10"/>
        <v>31400</v>
      </c>
      <c r="CB11" s="340"/>
      <c r="CC11" s="340">
        <f t="shared" si="11"/>
        <v>31400</v>
      </c>
      <c r="CD11" s="340">
        <f t="shared" si="12"/>
        <v>34300</v>
      </c>
      <c r="CE11" s="340"/>
      <c r="CF11" s="340">
        <f t="shared" si="13"/>
        <v>34300</v>
      </c>
      <c r="CG11" s="340">
        <f t="shared" si="14"/>
        <v>63300</v>
      </c>
      <c r="CH11" s="340"/>
      <c r="CI11" s="340">
        <f t="shared" si="15"/>
        <v>63300</v>
      </c>
      <c r="CJ11" s="340">
        <f t="shared" si="16"/>
        <v>72400</v>
      </c>
      <c r="CK11" s="340"/>
      <c r="CL11" s="340">
        <f t="shared" si="17"/>
        <v>72400</v>
      </c>
      <c r="CM11" s="340">
        <f t="shared" si="18"/>
        <v>80300</v>
      </c>
      <c r="CN11" s="340"/>
      <c r="CO11" s="340">
        <f t="shared" si="19"/>
        <v>80300</v>
      </c>
      <c r="CP11" s="340">
        <f t="shared" si="20"/>
        <v>89900</v>
      </c>
      <c r="CQ11" s="340"/>
      <c r="CR11" s="340">
        <f t="shared" si="21"/>
        <v>89900</v>
      </c>
      <c r="CS11" s="340">
        <f t="shared" si="22"/>
        <v>95400</v>
      </c>
      <c r="CT11" s="340"/>
      <c r="CU11" s="340">
        <f t="shared" si="23"/>
        <v>95400</v>
      </c>
      <c r="CV11" s="340">
        <f t="shared" si="24"/>
        <v>40300</v>
      </c>
      <c r="CW11" s="340"/>
      <c r="CX11" s="340">
        <f t="shared" si="25"/>
        <v>40300</v>
      </c>
      <c r="CY11" s="340">
        <f t="shared" si="26"/>
        <v>40300</v>
      </c>
      <c r="CZ11" s="340"/>
      <c r="DA11" s="340">
        <f t="shared" si="27"/>
        <v>40300</v>
      </c>
      <c r="DB11" s="340">
        <f t="shared" si="28"/>
        <v>45100</v>
      </c>
      <c r="DC11" s="340"/>
      <c r="DD11" s="340">
        <f t="shared" si="29"/>
        <v>45100</v>
      </c>
      <c r="DE11" s="340">
        <f t="shared" si="30"/>
        <v>45100</v>
      </c>
      <c r="DF11" s="340"/>
      <c r="DG11" s="340">
        <f t="shared" si="31"/>
        <v>45100</v>
      </c>
      <c r="DH11" s="340">
        <f t="shared" si="32"/>
        <v>21100</v>
      </c>
      <c r="DI11" s="340"/>
      <c r="DJ11" s="340">
        <f t="shared" si="33"/>
        <v>21100</v>
      </c>
      <c r="DK11" s="340">
        <f t="shared" si="34"/>
        <v>21400</v>
      </c>
      <c r="DL11" s="340"/>
      <c r="DM11" s="340">
        <f t="shared" si="35"/>
        <v>21400</v>
      </c>
      <c r="DN11" s="340">
        <f t="shared" si="36"/>
        <v>21700</v>
      </c>
      <c r="DO11" s="340"/>
      <c r="DP11" s="340">
        <f t="shared" si="37"/>
        <v>21700</v>
      </c>
      <c r="DQ11" s="340">
        <f t="shared" si="38"/>
        <v>22900</v>
      </c>
      <c r="DR11" s="340"/>
      <c r="DS11" s="340">
        <f t="shared" si="39"/>
        <v>22900</v>
      </c>
      <c r="DT11" s="340">
        <f t="shared" si="40"/>
        <v>22900</v>
      </c>
      <c r="DU11" s="340"/>
      <c r="DV11" s="340">
        <f t="shared" si="41"/>
        <v>22900</v>
      </c>
      <c r="DW11" s="340">
        <f t="shared" si="42"/>
        <v>21700</v>
      </c>
      <c r="DX11" s="340"/>
      <c r="DY11" s="340">
        <f t="shared" si="43"/>
        <v>21700</v>
      </c>
      <c r="DZ11" s="340">
        <f t="shared" si="44"/>
        <v>52900</v>
      </c>
      <c r="EA11" s="340"/>
      <c r="EB11" s="340">
        <f t="shared" si="45"/>
        <v>52900</v>
      </c>
      <c r="EC11" s="340">
        <f t="shared" si="46"/>
        <v>52900</v>
      </c>
      <c r="ED11" s="340"/>
      <c r="EE11" s="340">
        <f t="shared" si="47"/>
        <v>52900</v>
      </c>
      <c r="EF11" s="340">
        <f t="shared" si="48"/>
        <v>22900</v>
      </c>
      <c r="EG11" s="340"/>
      <c r="EH11" s="340">
        <f t="shared" si="49"/>
        <v>22900</v>
      </c>
      <c r="EI11" s="340">
        <f t="shared" si="50"/>
        <v>0</v>
      </c>
      <c r="EJ11" s="340"/>
      <c r="EK11" s="340">
        <f t="shared" si="51"/>
        <v>0</v>
      </c>
      <c r="EL11" s="340">
        <f t="shared" si="52"/>
        <v>0</v>
      </c>
      <c r="EM11" s="340"/>
      <c r="EN11" s="340">
        <f t="shared" si="53"/>
        <v>0</v>
      </c>
      <c r="EO11" s="340">
        <f t="shared" si="54"/>
        <v>0</v>
      </c>
      <c r="EP11" s="340"/>
      <c r="EQ11" s="340">
        <f t="shared" si="55"/>
        <v>0</v>
      </c>
      <c r="ER11" s="340">
        <f t="shared" si="56"/>
        <v>0</v>
      </c>
      <c r="ES11" s="340"/>
      <c r="ET11" s="340">
        <f t="shared" si="57"/>
        <v>0</v>
      </c>
      <c r="EU11" s="340">
        <f t="shared" si="58"/>
        <v>0</v>
      </c>
      <c r="EV11" s="340"/>
      <c r="EW11" s="340">
        <f t="shared" si="59"/>
        <v>0</v>
      </c>
      <c r="EX11" s="340">
        <f t="shared" si="60"/>
        <v>0</v>
      </c>
      <c r="EY11" s="340"/>
      <c r="EZ11" s="340">
        <f t="shared" si="61"/>
        <v>0</v>
      </c>
      <c r="FA11" s="340">
        <f t="shared" si="62"/>
        <v>0</v>
      </c>
      <c r="FB11" s="340"/>
      <c r="FC11" s="340">
        <f t="shared" si="63"/>
        <v>0</v>
      </c>
      <c r="FD11" s="340">
        <f t="shared" si="64"/>
        <v>0</v>
      </c>
      <c r="FE11" s="340"/>
      <c r="FF11" s="340">
        <f t="shared" si="65"/>
        <v>0</v>
      </c>
      <c r="FG11" s="340">
        <f t="shared" si="66"/>
        <v>0</v>
      </c>
      <c r="FH11" s="340"/>
      <c r="FI11" s="340">
        <f t="shared" si="67"/>
        <v>0</v>
      </c>
      <c r="FJ11" s="340">
        <f t="shared" si="68"/>
        <v>0</v>
      </c>
      <c r="FK11" s="340"/>
      <c r="FL11" s="340">
        <f t="shared" si="69"/>
        <v>0</v>
      </c>
      <c r="FM11" s="340">
        <f t="shared" si="70"/>
        <v>0</v>
      </c>
      <c r="FN11" s="340"/>
      <c r="FO11" s="340">
        <f t="shared" si="71"/>
        <v>0</v>
      </c>
      <c r="FP11" s="340">
        <f t="shared" si="72"/>
        <v>0</v>
      </c>
      <c r="FQ11" s="340"/>
      <c r="FR11" s="340">
        <f t="shared" si="73"/>
        <v>0</v>
      </c>
      <c r="FS11" s="340">
        <f t="shared" si="74"/>
        <v>0</v>
      </c>
      <c r="FT11" s="340"/>
      <c r="FU11" s="340">
        <f t="shared" si="75"/>
        <v>0</v>
      </c>
      <c r="FV11" s="340">
        <f t="shared" si="76"/>
        <v>0</v>
      </c>
      <c r="FW11" s="340"/>
      <c r="FX11" s="340">
        <f t="shared" si="77"/>
        <v>0</v>
      </c>
      <c r="FY11" s="42"/>
      <c r="FZ11" s="42"/>
      <c r="GA11" s="42"/>
      <c r="GB11" s="42"/>
      <c r="GC11" s="1">
        <f t="shared" si="78"/>
        <v>45100</v>
      </c>
      <c r="GE11" s="1">
        <f t="shared" si="79"/>
        <v>45100</v>
      </c>
      <c r="GG11" s="1">
        <v>45100</v>
      </c>
      <c r="GH11" s="111">
        <v>52900</v>
      </c>
      <c r="GI11" s="1">
        <v>40300</v>
      </c>
      <c r="GJ11" s="1">
        <v>63300</v>
      </c>
      <c r="GK11" s="31">
        <v>21100</v>
      </c>
      <c r="GL11" s="31">
        <v>21400</v>
      </c>
      <c r="GM11" s="14">
        <v>21700</v>
      </c>
      <c r="GN11" s="19">
        <v>22900</v>
      </c>
      <c r="GO11" s="14">
        <v>24800</v>
      </c>
      <c r="GP11" s="16">
        <v>25600</v>
      </c>
      <c r="GQ11" s="17">
        <v>26800</v>
      </c>
      <c r="GR11" s="18">
        <v>31400</v>
      </c>
      <c r="GS11" s="23">
        <v>34300</v>
      </c>
      <c r="GT11" s="14">
        <v>67000</v>
      </c>
      <c r="GU11" s="14">
        <v>72400</v>
      </c>
      <c r="GV11" s="14">
        <v>80300</v>
      </c>
      <c r="GW11" s="14">
        <v>84800</v>
      </c>
      <c r="GX11" s="14">
        <v>89900</v>
      </c>
      <c r="GY11" s="14">
        <v>95400</v>
      </c>
      <c r="GZ11" s="14">
        <v>106100</v>
      </c>
      <c r="HA11" s="15">
        <v>147000</v>
      </c>
      <c r="HB11" s="26">
        <v>154900</v>
      </c>
      <c r="HC11" s="26">
        <v>174100</v>
      </c>
      <c r="HD11" s="15">
        <v>177700</v>
      </c>
      <c r="HF11" s="50" t="str">
        <f t="shared" si="100"/>
        <v/>
      </c>
      <c r="HG11" s="50" t="str">
        <f t="shared" si="101"/>
        <v/>
      </c>
      <c r="HH11" s="50" t="str">
        <f t="shared" si="102"/>
        <v/>
      </c>
    </row>
    <row r="12" spans="1:216" ht="23.25" customHeight="1" thickTop="1" thickBot="1">
      <c r="A12" s="169">
        <v>5</v>
      </c>
      <c r="B12" s="138"/>
      <c r="C12" s="138"/>
      <c r="D12" s="138"/>
      <c r="E12" s="113"/>
      <c r="F12" s="113"/>
      <c r="G12" s="114" t="s">
        <v>56</v>
      </c>
      <c r="H12" s="121" t="str">
        <f t="shared" si="80"/>
        <v>5200-20200</v>
      </c>
      <c r="I12" s="185"/>
      <c r="J12" s="186">
        <v>3600</v>
      </c>
      <c r="K12" s="186"/>
      <c r="L12" s="187"/>
      <c r="M12" s="123" t="str">
        <f t="shared" si="81"/>
        <v/>
      </c>
      <c r="N12" s="123" t="str">
        <f t="shared" si="82"/>
        <v/>
      </c>
      <c r="O12" s="125" t="str">
        <f t="shared" si="83"/>
        <v/>
      </c>
      <c r="P12" s="126" t="str">
        <f t="shared" si="84"/>
        <v/>
      </c>
      <c r="Q12" s="123" t="str">
        <f t="shared" si="85"/>
        <v/>
      </c>
      <c r="R12" s="127" t="str">
        <f t="shared" si="86"/>
        <v/>
      </c>
      <c r="S12" s="123" t="str">
        <f t="shared" si="87"/>
        <v/>
      </c>
      <c r="T12" s="192"/>
      <c r="U12" s="192"/>
      <c r="V12" s="192"/>
      <c r="W12" s="192"/>
      <c r="X12" s="128" t="str">
        <f t="shared" si="88"/>
        <v/>
      </c>
      <c r="Y12" s="129" t="str">
        <f t="shared" si="89"/>
        <v/>
      </c>
      <c r="Z12" s="186"/>
      <c r="AA12" s="186"/>
      <c r="AB12" s="186"/>
      <c r="AC12" s="186"/>
      <c r="AD12" s="186"/>
      <c r="AE12" s="186"/>
      <c r="AF12" s="129" t="str">
        <f t="shared" si="90"/>
        <v/>
      </c>
      <c r="AG12" s="130" t="str">
        <f t="shared" si="91"/>
        <v/>
      </c>
      <c r="AH12" s="131">
        <f t="shared" si="92"/>
        <v>3600</v>
      </c>
      <c r="AI12" s="131">
        <f t="shared" si="93"/>
        <v>11</v>
      </c>
      <c r="AJ12" s="131" t="str">
        <f t="shared" si="94"/>
        <v>L-10</v>
      </c>
      <c r="AK12" s="3"/>
      <c r="AL12" s="3"/>
      <c r="AM12" s="229" t="s">
        <v>50</v>
      </c>
      <c r="AN12" s="229"/>
      <c r="AO12" s="229"/>
      <c r="AP12" s="229"/>
      <c r="AQ12" s="229"/>
      <c r="AR12" s="3"/>
      <c r="AS12" s="3"/>
      <c r="AT12" s="3"/>
      <c r="AU12" s="3"/>
      <c r="AV12" s="3"/>
      <c r="AW12" s="3"/>
      <c r="AY12" s="1">
        <f>VLOOKUP(BA1,BA2:BC30,2,FALSE)</f>
        <v>12</v>
      </c>
      <c r="BA12" s="50">
        <v>4200</v>
      </c>
      <c r="BB12" s="50">
        <v>12</v>
      </c>
      <c r="BC12" s="50" t="s">
        <v>18</v>
      </c>
      <c r="BD12" s="1">
        <f t="shared" si="95"/>
        <v>3600</v>
      </c>
      <c r="BE12" s="1" t="str">
        <f t="shared" si="96"/>
        <v/>
      </c>
      <c r="BF12" s="340" t="str">
        <f t="shared" si="97"/>
        <v/>
      </c>
      <c r="BG12" s="340" t="str">
        <f t="shared" si="98"/>
        <v/>
      </c>
      <c r="BH12" s="340" t="str">
        <f>IF(AND(L12=$AZ$16),$GE$4,IF(AND(L12=$AZ$15),BF12,""))</f>
        <v/>
      </c>
      <c r="BI12" s="340" t="str">
        <f t="shared" si="99"/>
        <v/>
      </c>
      <c r="BJ12" s="340"/>
      <c r="BK12" s="348" t="str">
        <f>BY7</f>
        <v/>
      </c>
      <c r="BL12" s="340">
        <f t="shared" si="0"/>
        <v>46500</v>
      </c>
      <c r="BM12" s="340"/>
      <c r="BN12" s="340">
        <f t="shared" si="1"/>
        <v>46500</v>
      </c>
      <c r="BO12" s="340">
        <f t="shared" si="2"/>
        <v>46500</v>
      </c>
      <c r="BP12" s="340"/>
      <c r="BQ12" s="340">
        <f t="shared" si="3"/>
        <v>46500</v>
      </c>
      <c r="BR12" s="340">
        <f t="shared" si="4"/>
        <v>98300</v>
      </c>
      <c r="BS12" s="340"/>
      <c r="BT12" s="340">
        <f t="shared" si="5"/>
        <v>98300</v>
      </c>
      <c r="BU12" s="340">
        <f t="shared" si="6"/>
        <v>54500</v>
      </c>
      <c r="BV12" s="340"/>
      <c r="BW12" s="340">
        <f t="shared" si="7"/>
        <v>54500</v>
      </c>
      <c r="BX12" s="340">
        <f t="shared" si="8"/>
        <v>41500</v>
      </c>
      <c r="BY12" s="340"/>
      <c r="BZ12" s="340">
        <f t="shared" si="9"/>
        <v>41500</v>
      </c>
      <c r="CA12" s="340">
        <f t="shared" si="10"/>
        <v>32300</v>
      </c>
      <c r="CB12" s="340"/>
      <c r="CC12" s="340">
        <f t="shared" si="11"/>
        <v>32300</v>
      </c>
      <c r="CD12" s="340">
        <f t="shared" si="12"/>
        <v>35300</v>
      </c>
      <c r="CE12" s="340"/>
      <c r="CF12" s="340">
        <f t="shared" si="13"/>
        <v>35300</v>
      </c>
      <c r="CG12" s="340">
        <f t="shared" si="14"/>
        <v>65200</v>
      </c>
      <c r="CH12" s="340"/>
      <c r="CI12" s="340">
        <f t="shared" si="15"/>
        <v>65200</v>
      </c>
      <c r="CJ12" s="340">
        <f t="shared" si="16"/>
        <v>74600</v>
      </c>
      <c r="CK12" s="340"/>
      <c r="CL12" s="340">
        <f t="shared" si="17"/>
        <v>74600</v>
      </c>
      <c r="CM12" s="340">
        <f t="shared" si="18"/>
        <v>82700</v>
      </c>
      <c r="CN12" s="340"/>
      <c r="CO12" s="340">
        <f t="shared" si="19"/>
        <v>82700</v>
      </c>
      <c r="CP12" s="340">
        <f t="shared" si="20"/>
        <v>92600</v>
      </c>
      <c r="CQ12" s="340"/>
      <c r="CR12" s="340">
        <f t="shared" si="21"/>
        <v>92600</v>
      </c>
      <c r="CS12" s="340">
        <f t="shared" si="22"/>
        <v>98300</v>
      </c>
      <c r="CT12" s="340"/>
      <c r="CU12" s="340">
        <f t="shared" si="23"/>
        <v>98300</v>
      </c>
      <c r="CV12" s="340">
        <f t="shared" si="24"/>
        <v>41500</v>
      </c>
      <c r="CW12" s="340"/>
      <c r="CX12" s="340">
        <f t="shared" si="25"/>
        <v>41500</v>
      </c>
      <c r="CY12" s="340">
        <f t="shared" si="26"/>
        <v>41500</v>
      </c>
      <c r="CZ12" s="340"/>
      <c r="DA12" s="340">
        <f t="shared" si="27"/>
        <v>41500</v>
      </c>
      <c r="DB12" s="340">
        <f t="shared" si="28"/>
        <v>46500</v>
      </c>
      <c r="DC12" s="340"/>
      <c r="DD12" s="340">
        <f t="shared" si="29"/>
        <v>46500</v>
      </c>
      <c r="DE12" s="340">
        <f t="shared" si="30"/>
        <v>46500</v>
      </c>
      <c r="DF12" s="340"/>
      <c r="DG12" s="340">
        <f t="shared" si="31"/>
        <v>46500</v>
      </c>
      <c r="DH12" s="340">
        <f t="shared" si="32"/>
        <v>21700</v>
      </c>
      <c r="DI12" s="340"/>
      <c r="DJ12" s="340">
        <f t="shared" si="33"/>
        <v>21700</v>
      </c>
      <c r="DK12" s="340">
        <f t="shared" si="34"/>
        <v>22000</v>
      </c>
      <c r="DL12" s="340"/>
      <c r="DM12" s="340">
        <f t="shared" si="35"/>
        <v>22000</v>
      </c>
      <c r="DN12" s="340">
        <f t="shared" si="36"/>
        <v>22400</v>
      </c>
      <c r="DO12" s="340"/>
      <c r="DP12" s="340">
        <f t="shared" si="37"/>
        <v>22400</v>
      </c>
      <c r="DQ12" s="340">
        <f t="shared" si="38"/>
        <v>23600</v>
      </c>
      <c r="DR12" s="340"/>
      <c r="DS12" s="340">
        <f t="shared" si="39"/>
        <v>23600</v>
      </c>
      <c r="DT12" s="340">
        <f t="shared" si="40"/>
        <v>23600</v>
      </c>
      <c r="DU12" s="340"/>
      <c r="DV12" s="340">
        <f t="shared" si="41"/>
        <v>23600</v>
      </c>
      <c r="DW12" s="340">
        <f t="shared" si="42"/>
        <v>22400</v>
      </c>
      <c r="DX12" s="340"/>
      <c r="DY12" s="340">
        <f t="shared" si="43"/>
        <v>22400</v>
      </c>
      <c r="DZ12" s="340">
        <f t="shared" si="44"/>
        <v>54500</v>
      </c>
      <c r="EA12" s="340"/>
      <c r="EB12" s="340">
        <f t="shared" si="45"/>
        <v>54500</v>
      </c>
      <c r="EC12" s="340">
        <f t="shared" si="46"/>
        <v>54500</v>
      </c>
      <c r="ED12" s="340"/>
      <c r="EE12" s="340">
        <f t="shared" si="47"/>
        <v>54500</v>
      </c>
      <c r="EF12" s="340">
        <f t="shared" si="48"/>
        <v>23600</v>
      </c>
      <c r="EG12" s="340"/>
      <c r="EH12" s="340">
        <f t="shared" si="49"/>
        <v>23600</v>
      </c>
      <c r="EI12" s="340">
        <f t="shared" si="50"/>
        <v>0</v>
      </c>
      <c r="EJ12" s="340"/>
      <c r="EK12" s="340">
        <f t="shared" si="51"/>
        <v>0</v>
      </c>
      <c r="EL12" s="340">
        <f t="shared" si="52"/>
        <v>0</v>
      </c>
      <c r="EM12" s="340"/>
      <c r="EN12" s="340">
        <f t="shared" si="53"/>
        <v>0</v>
      </c>
      <c r="EO12" s="340">
        <f t="shared" si="54"/>
        <v>0</v>
      </c>
      <c r="EP12" s="340"/>
      <c r="EQ12" s="340">
        <f t="shared" si="55"/>
        <v>0</v>
      </c>
      <c r="ER12" s="340">
        <f t="shared" si="56"/>
        <v>0</v>
      </c>
      <c r="ES12" s="340"/>
      <c r="ET12" s="340">
        <f t="shared" si="57"/>
        <v>0</v>
      </c>
      <c r="EU12" s="340">
        <f t="shared" si="58"/>
        <v>0</v>
      </c>
      <c r="EV12" s="340"/>
      <c r="EW12" s="340">
        <f t="shared" si="59"/>
        <v>0</v>
      </c>
      <c r="EX12" s="340">
        <f t="shared" si="60"/>
        <v>0</v>
      </c>
      <c r="EY12" s="340"/>
      <c r="EZ12" s="340">
        <f t="shared" si="61"/>
        <v>0</v>
      </c>
      <c r="FA12" s="340">
        <f t="shared" si="62"/>
        <v>0</v>
      </c>
      <c r="FB12" s="340"/>
      <c r="FC12" s="340">
        <f t="shared" si="63"/>
        <v>0</v>
      </c>
      <c r="FD12" s="340">
        <f t="shared" si="64"/>
        <v>0</v>
      </c>
      <c r="FE12" s="340"/>
      <c r="FF12" s="340">
        <f t="shared" si="65"/>
        <v>0</v>
      </c>
      <c r="FG12" s="340">
        <f t="shared" si="66"/>
        <v>0</v>
      </c>
      <c r="FH12" s="340"/>
      <c r="FI12" s="340">
        <f t="shared" si="67"/>
        <v>0</v>
      </c>
      <c r="FJ12" s="340">
        <f t="shared" si="68"/>
        <v>0</v>
      </c>
      <c r="FK12" s="340"/>
      <c r="FL12" s="340">
        <f t="shared" si="69"/>
        <v>0</v>
      </c>
      <c r="FM12" s="340">
        <f t="shared" si="70"/>
        <v>0</v>
      </c>
      <c r="FN12" s="340"/>
      <c r="FO12" s="340">
        <f t="shared" si="71"/>
        <v>0</v>
      </c>
      <c r="FP12" s="340">
        <f t="shared" si="72"/>
        <v>0</v>
      </c>
      <c r="FQ12" s="340"/>
      <c r="FR12" s="340">
        <f t="shared" si="73"/>
        <v>0</v>
      </c>
      <c r="FS12" s="340">
        <f t="shared" si="74"/>
        <v>0</v>
      </c>
      <c r="FT12" s="340"/>
      <c r="FU12" s="340">
        <f t="shared" si="75"/>
        <v>0</v>
      </c>
      <c r="FV12" s="340">
        <f t="shared" si="76"/>
        <v>0</v>
      </c>
      <c r="FW12" s="340"/>
      <c r="FX12" s="340">
        <f t="shared" si="77"/>
        <v>0</v>
      </c>
      <c r="FY12" s="42"/>
      <c r="FZ12" s="42"/>
      <c r="GA12" s="42"/>
      <c r="GB12" s="42"/>
      <c r="GC12" s="1">
        <f t="shared" si="78"/>
        <v>46500</v>
      </c>
      <c r="GE12" s="1">
        <f t="shared" si="79"/>
        <v>46500</v>
      </c>
      <c r="GG12" s="1">
        <v>46500</v>
      </c>
      <c r="GH12" s="111">
        <v>54500</v>
      </c>
      <c r="GI12" s="1">
        <v>41500</v>
      </c>
      <c r="GJ12" s="1">
        <v>65200</v>
      </c>
      <c r="GK12" s="32">
        <v>21700</v>
      </c>
      <c r="GL12" s="32">
        <v>22000</v>
      </c>
      <c r="GM12" s="14">
        <v>22400</v>
      </c>
      <c r="GN12" s="19">
        <v>23600</v>
      </c>
      <c r="GO12" s="14">
        <v>25500</v>
      </c>
      <c r="GP12" s="16">
        <v>26400</v>
      </c>
      <c r="GQ12" s="17">
        <v>27600</v>
      </c>
      <c r="GR12" s="18">
        <v>32300</v>
      </c>
      <c r="GS12" s="18">
        <v>35300</v>
      </c>
      <c r="GT12" s="14">
        <v>69000</v>
      </c>
      <c r="GU12" s="14">
        <v>74600</v>
      </c>
      <c r="GV12" s="14">
        <v>82700</v>
      </c>
      <c r="GW12" s="14">
        <v>87300</v>
      </c>
      <c r="GX12" s="14">
        <v>92600</v>
      </c>
      <c r="GY12" s="14">
        <v>98300</v>
      </c>
      <c r="GZ12" s="14">
        <v>109300</v>
      </c>
      <c r="HA12" s="15">
        <v>151400</v>
      </c>
      <c r="HB12" s="26">
        <v>159500</v>
      </c>
      <c r="HC12" s="26">
        <v>179300</v>
      </c>
      <c r="HD12" s="15">
        <v>183000</v>
      </c>
      <c r="HF12" s="50" t="str">
        <f t="shared" si="100"/>
        <v/>
      </c>
      <c r="HG12" s="50" t="str">
        <f t="shared" si="101"/>
        <v/>
      </c>
      <c r="HH12" s="50" t="str">
        <f t="shared" si="102"/>
        <v/>
      </c>
    </row>
    <row r="13" spans="1:216" ht="23.25" customHeight="1" thickTop="1" thickBot="1">
      <c r="A13" s="169">
        <v>6</v>
      </c>
      <c r="B13" s="138"/>
      <c r="C13" s="138"/>
      <c r="D13" s="138"/>
      <c r="E13" s="113"/>
      <c r="F13" s="113"/>
      <c r="G13" s="114"/>
      <c r="H13" s="121" t="str">
        <f t="shared" si="80"/>
        <v/>
      </c>
      <c r="I13" s="185"/>
      <c r="J13" s="186" t="s">
        <v>250</v>
      </c>
      <c r="K13" s="186"/>
      <c r="L13" s="187"/>
      <c r="M13" s="123" t="str">
        <f t="shared" si="81"/>
        <v/>
      </c>
      <c r="N13" s="123" t="str">
        <f t="shared" si="82"/>
        <v/>
      </c>
      <c r="O13" s="125" t="str">
        <f t="shared" si="83"/>
        <v/>
      </c>
      <c r="P13" s="126" t="str">
        <f t="shared" si="84"/>
        <v/>
      </c>
      <c r="Q13" s="123" t="str">
        <f t="shared" si="85"/>
        <v/>
      </c>
      <c r="R13" s="127" t="str">
        <f t="shared" si="86"/>
        <v/>
      </c>
      <c r="S13" s="123" t="str">
        <f t="shared" si="87"/>
        <v/>
      </c>
      <c r="T13" s="192"/>
      <c r="U13" s="192"/>
      <c r="V13" s="192"/>
      <c r="W13" s="192"/>
      <c r="X13" s="128" t="str">
        <f t="shared" si="88"/>
        <v/>
      </c>
      <c r="Y13" s="129" t="str">
        <f t="shared" si="89"/>
        <v/>
      </c>
      <c r="Z13" s="186"/>
      <c r="AA13" s="186"/>
      <c r="AB13" s="186"/>
      <c r="AC13" s="186"/>
      <c r="AD13" s="186"/>
      <c r="AE13" s="186"/>
      <c r="AF13" s="129" t="str">
        <f t="shared" si="90"/>
        <v/>
      </c>
      <c r="AG13" s="130" t="str">
        <f t="shared" si="91"/>
        <v/>
      </c>
      <c r="AH13" s="131" t="str">
        <f t="shared" si="92"/>
        <v>2800</v>
      </c>
      <c r="AI13" s="131">
        <f t="shared" si="93"/>
        <v>10</v>
      </c>
      <c r="AJ13" s="131" t="str">
        <f t="shared" si="94"/>
        <v>L-8</v>
      </c>
      <c r="AK13" s="3"/>
      <c r="AL13" s="3"/>
      <c r="AM13" s="229"/>
      <c r="AN13" s="229"/>
      <c r="AO13" s="229"/>
      <c r="AP13" s="229"/>
      <c r="AQ13" s="229"/>
      <c r="AR13" s="3"/>
      <c r="AS13" s="3"/>
      <c r="AT13" s="3"/>
      <c r="AU13" s="3"/>
      <c r="AV13" s="3"/>
      <c r="AW13" s="3"/>
      <c r="AY13" s="79" t="str">
        <f>VLOOKUP(BA1,BA2:BC30,3,FALSE)</f>
        <v>L-11</v>
      </c>
      <c r="BA13" s="50">
        <v>4800</v>
      </c>
      <c r="BB13" s="50">
        <v>14</v>
      </c>
      <c r="BC13" s="50" t="s">
        <v>19</v>
      </c>
      <c r="BD13" s="1" t="str">
        <f t="shared" si="95"/>
        <v>2800a</v>
      </c>
      <c r="BE13" s="1" t="str">
        <f t="shared" si="96"/>
        <v/>
      </c>
      <c r="BF13" s="340" t="str">
        <f t="shared" si="97"/>
        <v/>
      </c>
      <c r="BG13" s="340" t="str">
        <f t="shared" si="98"/>
        <v/>
      </c>
      <c r="BH13" s="340" t="str">
        <f>IF(AND(L13=$AZ$16),$GE$4,IF(AND(L13=$AZ$15),BF13,""))</f>
        <v/>
      </c>
      <c r="BI13" s="340" t="str">
        <f t="shared" si="99"/>
        <v/>
      </c>
      <c r="BJ13" s="340"/>
      <c r="BK13" s="348" t="str">
        <f>CB7</f>
        <v/>
      </c>
      <c r="BL13" s="340">
        <f t="shared" si="0"/>
        <v>47900</v>
      </c>
      <c r="BM13" s="340"/>
      <c r="BN13" s="340">
        <f t="shared" si="1"/>
        <v>47900</v>
      </c>
      <c r="BO13" s="340">
        <f t="shared" si="2"/>
        <v>47900</v>
      </c>
      <c r="BP13" s="340"/>
      <c r="BQ13" s="340">
        <f t="shared" si="3"/>
        <v>47900</v>
      </c>
      <c r="BR13" s="340">
        <f t="shared" si="4"/>
        <v>101200</v>
      </c>
      <c r="BS13" s="340"/>
      <c r="BT13" s="340">
        <f t="shared" si="5"/>
        <v>101200</v>
      </c>
      <c r="BU13" s="340">
        <f t="shared" si="6"/>
        <v>56100</v>
      </c>
      <c r="BV13" s="340"/>
      <c r="BW13" s="340">
        <f t="shared" si="7"/>
        <v>56100</v>
      </c>
      <c r="BX13" s="340">
        <f t="shared" si="8"/>
        <v>42700</v>
      </c>
      <c r="BY13" s="340"/>
      <c r="BZ13" s="340">
        <f t="shared" si="9"/>
        <v>42700</v>
      </c>
      <c r="CA13" s="340">
        <f t="shared" si="10"/>
        <v>33300</v>
      </c>
      <c r="CB13" s="340"/>
      <c r="CC13" s="340">
        <f t="shared" si="11"/>
        <v>33300</v>
      </c>
      <c r="CD13" s="340">
        <f t="shared" si="12"/>
        <v>36400</v>
      </c>
      <c r="CE13" s="340"/>
      <c r="CF13" s="340">
        <f t="shared" si="13"/>
        <v>36400</v>
      </c>
      <c r="CG13" s="340">
        <f t="shared" si="14"/>
        <v>67200</v>
      </c>
      <c r="CH13" s="340"/>
      <c r="CI13" s="340">
        <f t="shared" si="15"/>
        <v>67200</v>
      </c>
      <c r="CJ13" s="340">
        <f t="shared" si="16"/>
        <v>76800</v>
      </c>
      <c r="CK13" s="340"/>
      <c r="CL13" s="340">
        <f t="shared" si="17"/>
        <v>76800</v>
      </c>
      <c r="CM13" s="340">
        <f t="shared" si="18"/>
        <v>85200</v>
      </c>
      <c r="CN13" s="340"/>
      <c r="CO13" s="340">
        <f t="shared" si="19"/>
        <v>85200</v>
      </c>
      <c r="CP13" s="340">
        <f t="shared" si="20"/>
        <v>95400</v>
      </c>
      <c r="CQ13" s="340"/>
      <c r="CR13" s="340">
        <f t="shared" si="21"/>
        <v>95400</v>
      </c>
      <c r="CS13" s="340">
        <f t="shared" si="22"/>
        <v>101200</v>
      </c>
      <c r="CT13" s="340"/>
      <c r="CU13" s="340">
        <f t="shared" si="23"/>
        <v>101200</v>
      </c>
      <c r="CV13" s="340">
        <f t="shared" si="24"/>
        <v>42700</v>
      </c>
      <c r="CW13" s="340"/>
      <c r="CX13" s="340">
        <f t="shared" si="25"/>
        <v>42700</v>
      </c>
      <c r="CY13" s="340">
        <f t="shared" si="26"/>
        <v>42700</v>
      </c>
      <c r="CZ13" s="340"/>
      <c r="DA13" s="340">
        <f t="shared" si="27"/>
        <v>42700</v>
      </c>
      <c r="DB13" s="340">
        <f t="shared" si="28"/>
        <v>47900</v>
      </c>
      <c r="DC13" s="340"/>
      <c r="DD13" s="340">
        <f t="shared" si="29"/>
        <v>47900</v>
      </c>
      <c r="DE13" s="340">
        <f t="shared" si="30"/>
        <v>47900</v>
      </c>
      <c r="DF13" s="340"/>
      <c r="DG13" s="340">
        <f t="shared" si="31"/>
        <v>47900</v>
      </c>
      <c r="DH13" s="340">
        <f t="shared" si="32"/>
        <v>22400</v>
      </c>
      <c r="DI13" s="340"/>
      <c r="DJ13" s="340">
        <f t="shared" si="33"/>
        <v>22400</v>
      </c>
      <c r="DK13" s="340">
        <f t="shared" si="34"/>
        <v>22700</v>
      </c>
      <c r="DL13" s="340"/>
      <c r="DM13" s="340">
        <f t="shared" si="35"/>
        <v>22700</v>
      </c>
      <c r="DN13" s="340">
        <f t="shared" si="36"/>
        <v>23100</v>
      </c>
      <c r="DO13" s="340"/>
      <c r="DP13" s="340">
        <f t="shared" si="37"/>
        <v>23100</v>
      </c>
      <c r="DQ13" s="340">
        <f t="shared" si="38"/>
        <v>24300</v>
      </c>
      <c r="DR13" s="340"/>
      <c r="DS13" s="340">
        <f t="shared" si="39"/>
        <v>24300</v>
      </c>
      <c r="DT13" s="340">
        <f t="shared" si="40"/>
        <v>24300</v>
      </c>
      <c r="DU13" s="340"/>
      <c r="DV13" s="340">
        <f t="shared" si="41"/>
        <v>24300</v>
      </c>
      <c r="DW13" s="340">
        <f t="shared" si="42"/>
        <v>23100</v>
      </c>
      <c r="DX13" s="340"/>
      <c r="DY13" s="340">
        <f t="shared" si="43"/>
        <v>23100</v>
      </c>
      <c r="DZ13" s="340">
        <f t="shared" si="44"/>
        <v>56100</v>
      </c>
      <c r="EA13" s="340"/>
      <c r="EB13" s="340">
        <f t="shared" si="45"/>
        <v>56100</v>
      </c>
      <c r="EC13" s="340">
        <f t="shared" si="46"/>
        <v>56100</v>
      </c>
      <c r="ED13" s="340"/>
      <c r="EE13" s="340">
        <f t="shared" si="47"/>
        <v>56100</v>
      </c>
      <c r="EF13" s="340">
        <f t="shared" si="48"/>
        <v>24300</v>
      </c>
      <c r="EG13" s="340"/>
      <c r="EH13" s="340">
        <f t="shared" si="49"/>
        <v>24300</v>
      </c>
      <c r="EI13" s="340">
        <f t="shared" si="50"/>
        <v>0</v>
      </c>
      <c r="EJ13" s="340"/>
      <c r="EK13" s="340">
        <f t="shared" si="51"/>
        <v>0</v>
      </c>
      <c r="EL13" s="340">
        <f t="shared" si="52"/>
        <v>0</v>
      </c>
      <c r="EM13" s="340"/>
      <c r="EN13" s="340">
        <f t="shared" si="53"/>
        <v>0</v>
      </c>
      <c r="EO13" s="340">
        <f t="shared" si="54"/>
        <v>0</v>
      </c>
      <c r="EP13" s="340"/>
      <c r="EQ13" s="340">
        <f t="shared" si="55"/>
        <v>0</v>
      </c>
      <c r="ER13" s="340">
        <f t="shared" si="56"/>
        <v>0</v>
      </c>
      <c r="ES13" s="340"/>
      <c r="ET13" s="340">
        <f t="shared" si="57"/>
        <v>0</v>
      </c>
      <c r="EU13" s="340">
        <f t="shared" si="58"/>
        <v>0</v>
      </c>
      <c r="EV13" s="340"/>
      <c r="EW13" s="340">
        <f t="shared" si="59"/>
        <v>0</v>
      </c>
      <c r="EX13" s="340">
        <f t="shared" si="60"/>
        <v>0</v>
      </c>
      <c r="EY13" s="340"/>
      <c r="EZ13" s="340">
        <f t="shared" si="61"/>
        <v>0</v>
      </c>
      <c r="FA13" s="340">
        <f t="shared" si="62"/>
        <v>0</v>
      </c>
      <c r="FB13" s="340"/>
      <c r="FC13" s="340">
        <f t="shared" si="63"/>
        <v>0</v>
      </c>
      <c r="FD13" s="340">
        <f t="shared" si="64"/>
        <v>0</v>
      </c>
      <c r="FE13" s="340"/>
      <c r="FF13" s="340">
        <f t="shared" si="65"/>
        <v>0</v>
      </c>
      <c r="FG13" s="340">
        <f t="shared" si="66"/>
        <v>0</v>
      </c>
      <c r="FH13" s="340"/>
      <c r="FI13" s="340">
        <f t="shared" si="67"/>
        <v>0</v>
      </c>
      <c r="FJ13" s="340">
        <f t="shared" si="68"/>
        <v>0</v>
      </c>
      <c r="FK13" s="340"/>
      <c r="FL13" s="340">
        <f t="shared" si="69"/>
        <v>0</v>
      </c>
      <c r="FM13" s="340">
        <f t="shared" si="70"/>
        <v>0</v>
      </c>
      <c r="FN13" s="340"/>
      <c r="FO13" s="340">
        <f t="shared" si="71"/>
        <v>0</v>
      </c>
      <c r="FP13" s="340">
        <f t="shared" si="72"/>
        <v>0</v>
      </c>
      <c r="FQ13" s="340"/>
      <c r="FR13" s="340">
        <f t="shared" si="73"/>
        <v>0</v>
      </c>
      <c r="FS13" s="340">
        <f t="shared" si="74"/>
        <v>0</v>
      </c>
      <c r="FT13" s="340"/>
      <c r="FU13" s="340">
        <f t="shared" si="75"/>
        <v>0</v>
      </c>
      <c r="FV13" s="340">
        <f t="shared" si="76"/>
        <v>0</v>
      </c>
      <c r="FW13" s="340"/>
      <c r="FX13" s="340">
        <f t="shared" si="77"/>
        <v>0</v>
      </c>
      <c r="FY13" s="42"/>
      <c r="FZ13" s="42"/>
      <c r="GA13" s="42"/>
      <c r="GB13" s="42"/>
      <c r="GC13" s="1">
        <f t="shared" si="78"/>
        <v>47900</v>
      </c>
      <c r="GE13" s="1">
        <f t="shared" si="79"/>
        <v>47900</v>
      </c>
      <c r="GG13" s="1">
        <v>47900</v>
      </c>
      <c r="GH13" s="111">
        <v>56100</v>
      </c>
      <c r="GI13" s="1">
        <v>42700</v>
      </c>
      <c r="GJ13" s="1">
        <v>67200</v>
      </c>
      <c r="GK13" s="33">
        <v>22400</v>
      </c>
      <c r="GL13" s="33">
        <v>22700</v>
      </c>
      <c r="GM13" s="14">
        <v>23100</v>
      </c>
      <c r="GN13" s="19">
        <v>24300</v>
      </c>
      <c r="GO13" s="14">
        <v>26300</v>
      </c>
      <c r="GP13" s="16">
        <v>27200</v>
      </c>
      <c r="GQ13" s="17">
        <v>28200</v>
      </c>
      <c r="GR13" s="18">
        <v>33300</v>
      </c>
      <c r="GS13" s="18">
        <v>36400</v>
      </c>
      <c r="GT13" s="15">
        <v>71100</v>
      </c>
      <c r="GU13" s="15">
        <v>76800</v>
      </c>
      <c r="GV13" s="14">
        <v>85200</v>
      </c>
      <c r="GW13" s="14">
        <v>89900</v>
      </c>
      <c r="GX13" s="14">
        <v>95400</v>
      </c>
      <c r="GY13" s="14">
        <v>101200</v>
      </c>
      <c r="GZ13" s="14">
        <v>112600</v>
      </c>
      <c r="HA13" s="15">
        <v>155900</v>
      </c>
      <c r="HB13" s="26">
        <v>164300</v>
      </c>
      <c r="HC13" s="26">
        <v>184700</v>
      </c>
      <c r="HD13" s="15">
        <v>188500</v>
      </c>
      <c r="HF13" s="50" t="str">
        <f t="shared" si="100"/>
        <v/>
      </c>
      <c r="HG13" s="50" t="str">
        <f t="shared" si="101"/>
        <v/>
      </c>
      <c r="HH13" s="50" t="str">
        <f t="shared" si="102"/>
        <v/>
      </c>
    </row>
    <row r="14" spans="1:216" ht="23.25" customHeight="1" thickTop="1" thickBot="1">
      <c r="A14" s="169">
        <v>7</v>
      </c>
      <c r="B14" s="138"/>
      <c r="C14" s="138"/>
      <c r="D14" s="138"/>
      <c r="E14" s="113"/>
      <c r="F14" s="113"/>
      <c r="G14" s="114"/>
      <c r="H14" s="121" t="str">
        <f t="shared" si="80"/>
        <v/>
      </c>
      <c r="I14" s="185"/>
      <c r="J14" s="186" t="s">
        <v>251</v>
      </c>
      <c r="K14" s="186"/>
      <c r="L14" s="187"/>
      <c r="M14" s="123" t="str">
        <f t="shared" si="81"/>
        <v/>
      </c>
      <c r="N14" s="123" t="str">
        <f t="shared" si="82"/>
        <v/>
      </c>
      <c r="O14" s="125" t="str">
        <f t="shared" si="83"/>
        <v/>
      </c>
      <c r="P14" s="126" t="str">
        <f t="shared" si="84"/>
        <v/>
      </c>
      <c r="Q14" s="123" t="str">
        <f t="shared" si="85"/>
        <v/>
      </c>
      <c r="R14" s="127" t="str">
        <f t="shared" si="86"/>
        <v/>
      </c>
      <c r="S14" s="123" t="str">
        <f t="shared" si="87"/>
        <v/>
      </c>
      <c r="T14" s="192"/>
      <c r="U14" s="192"/>
      <c r="V14" s="192"/>
      <c r="W14" s="192"/>
      <c r="X14" s="128" t="str">
        <f t="shared" si="88"/>
        <v/>
      </c>
      <c r="Y14" s="129" t="str">
        <f t="shared" si="89"/>
        <v/>
      </c>
      <c r="Z14" s="186"/>
      <c r="AA14" s="186"/>
      <c r="AB14" s="186"/>
      <c r="AC14" s="186"/>
      <c r="AD14" s="186"/>
      <c r="AE14" s="186"/>
      <c r="AF14" s="129" t="str">
        <f t="shared" si="90"/>
        <v/>
      </c>
      <c r="AG14" s="130" t="str">
        <f t="shared" si="91"/>
        <v/>
      </c>
      <c r="AH14" s="131" t="str">
        <f t="shared" si="92"/>
        <v>2800</v>
      </c>
      <c r="AI14" s="131" t="str">
        <f>IF(AND(J14=""),"",VLOOKUP(J14,BA8:BC35,2,FALSE))</f>
        <v>10A</v>
      </c>
      <c r="AJ14" s="131" t="str">
        <f>IF(AND(J14=""),"",VLOOKUP(J14,BA8:BC35,3,FALSE))</f>
        <v>L-9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BA14" s="50" t="s">
        <v>89</v>
      </c>
      <c r="BB14" s="50">
        <v>15</v>
      </c>
      <c r="BC14" s="50" t="s">
        <v>20</v>
      </c>
      <c r="BD14" s="1" t="str">
        <f t="shared" si="95"/>
        <v>2800b</v>
      </c>
      <c r="BE14" s="1" t="str">
        <f t="shared" si="96"/>
        <v/>
      </c>
      <c r="BF14" s="340" t="str">
        <f t="shared" si="97"/>
        <v/>
      </c>
      <c r="BG14" s="340" t="str">
        <f t="shared" si="98"/>
        <v/>
      </c>
      <c r="BH14" s="340" t="str">
        <f>IF(AND(L14=$AZ$16),$GE$4,IF(AND(L14=$AZ$15),BF14,""))</f>
        <v/>
      </c>
      <c r="BI14" s="340" t="str">
        <f t="shared" si="99"/>
        <v/>
      </c>
      <c r="BJ14" s="340"/>
      <c r="BK14" s="348" t="str">
        <f>CE7</f>
        <v/>
      </c>
      <c r="BL14" s="340">
        <f t="shared" si="0"/>
        <v>49300</v>
      </c>
      <c r="BM14" s="340"/>
      <c r="BN14" s="340">
        <f t="shared" si="1"/>
        <v>49300</v>
      </c>
      <c r="BO14" s="340">
        <f t="shared" si="2"/>
        <v>49300</v>
      </c>
      <c r="BP14" s="340"/>
      <c r="BQ14" s="340">
        <f t="shared" si="3"/>
        <v>49300</v>
      </c>
      <c r="BR14" s="340">
        <f t="shared" si="4"/>
        <v>104200</v>
      </c>
      <c r="BS14" s="340"/>
      <c r="BT14" s="340">
        <f t="shared" si="5"/>
        <v>104200</v>
      </c>
      <c r="BU14" s="340">
        <f t="shared" si="6"/>
        <v>57800</v>
      </c>
      <c r="BV14" s="340"/>
      <c r="BW14" s="340">
        <f t="shared" si="7"/>
        <v>57800</v>
      </c>
      <c r="BX14" s="340">
        <f t="shared" si="8"/>
        <v>44000</v>
      </c>
      <c r="BY14" s="340"/>
      <c r="BZ14" s="340">
        <f t="shared" si="9"/>
        <v>44000</v>
      </c>
      <c r="CA14" s="340">
        <f t="shared" si="10"/>
        <v>34300</v>
      </c>
      <c r="CB14" s="340"/>
      <c r="CC14" s="340">
        <f t="shared" si="11"/>
        <v>34300</v>
      </c>
      <c r="CD14" s="340">
        <f t="shared" si="12"/>
        <v>37500</v>
      </c>
      <c r="CE14" s="340"/>
      <c r="CF14" s="340">
        <f t="shared" si="13"/>
        <v>37500</v>
      </c>
      <c r="CG14" s="340">
        <f t="shared" si="14"/>
        <v>69200</v>
      </c>
      <c r="CH14" s="340"/>
      <c r="CI14" s="340">
        <f t="shared" si="15"/>
        <v>69200</v>
      </c>
      <c r="CJ14" s="340">
        <f t="shared" si="16"/>
        <v>79100</v>
      </c>
      <c r="CK14" s="340"/>
      <c r="CL14" s="340">
        <f t="shared" si="17"/>
        <v>79100</v>
      </c>
      <c r="CM14" s="340">
        <f t="shared" si="18"/>
        <v>87800</v>
      </c>
      <c r="CN14" s="340"/>
      <c r="CO14" s="340">
        <f t="shared" si="19"/>
        <v>87800</v>
      </c>
      <c r="CP14" s="340">
        <f t="shared" si="20"/>
        <v>98300</v>
      </c>
      <c r="CQ14" s="340"/>
      <c r="CR14" s="340">
        <f t="shared" si="21"/>
        <v>98300</v>
      </c>
      <c r="CS14" s="340">
        <f t="shared" si="22"/>
        <v>104200</v>
      </c>
      <c r="CT14" s="340"/>
      <c r="CU14" s="340">
        <f t="shared" si="23"/>
        <v>104200</v>
      </c>
      <c r="CV14" s="340">
        <f t="shared" si="24"/>
        <v>44000</v>
      </c>
      <c r="CW14" s="340"/>
      <c r="CX14" s="340">
        <f t="shared" si="25"/>
        <v>44000</v>
      </c>
      <c r="CY14" s="340">
        <f t="shared" si="26"/>
        <v>44000</v>
      </c>
      <c r="CZ14" s="340"/>
      <c r="DA14" s="340">
        <f t="shared" si="27"/>
        <v>44000</v>
      </c>
      <c r="DB14" s="340">
        <f t="shared" si="28"/>
        <v>49300</v>
      </c>
      <c r="DC14" s="340"/>
      <c r="DD14" s="340">
        <f t="shared" si="29"/>
        <v>49300</v>
      </c>
      <c r="DE14" s="340">
        <f t="shared" si="30"/>
        <v>49300</v>
      </c>
      <c r="DF14" s="340"/>
      <c r="DG14" s="340">
        <f t="shared" si="31"/>
        <v>49300</v>
      </c>
      <c r="DH14" s="340">
        <f t="shared" si="32"/>
        <v>23100</v>
      </c>
      <c r="DI14" s="340"/>
      <c r="DJ14" s="340">
        <f t="shared" si="33"/>
        <v>23100</v>
      </c>
      <c r="DK14" s="340">
        <f t="shared" si="34"/>
        <v>23400</v>
      </c>
      <c r="DL14" s="340"/>
      <c r="DM14" s="340">
        <f t="shared" si="35"/>
        <v>23400</v>
      </c>
      <c r="DN14" s="340">
        <f t="shared" si="36"/>
        <v>23800</v>
      </c>
      <c r="DO14" s="340"/>
      <c r="DP14" s="340">
        <f t="shared" si="37"/>
        <v>23800</v>
      </c>
      <c r="DQ14" s="340">
        <f t="shared" si="38"/>
        <v>25000</v>
      </c>
      <c r="DR14" s="340"/>
      <c r="DS14" s="340">
        <f t="shared" si="39"/>
        <v>25000</v>
      </c>
      <c r="DT14" s="340">
        <f t="shared" si="40"/>
        <v>25000</v>
      </c>
      <c r="DU14" s="340"/>
      <c r="DV14" s="340">
        <f t="shared" si="41"/>
        <v>25000</v>
      </c>
      <c r="DW14" s="340">
        <f t="shared" si="42"/>
        <v>23800</v>
      </c>
      <c r="DX14" s="340"/>
      <c r="DY14" s="340">
        <f t="shared" si="43"/>
        <v>23800</v>
      </c>
      <c r="DZ14" s="340">
        <f t="shared" si="44"/>
        <v>57800</v>
      </c>
      <c r="EA14" s="340"/>
      <c r="EB14" s="340">
        <f t="shared" si="45"/>
        <v>57800</v>
      </c>
      <c r="EC14" s="340">
        <f t="shared" si="46"/>
        <v>57800</v>
      </c>
      <c r="ED14" s="340"/>
      <c r="EE14" s="340">
        <f t="shared" si="47"/>
        <v>57800</v>
      </c>
      <c r="EF14" s="340">
        <f t="shared" si="48"/>
        <v>25000</v>
      </c>
      <c r="EG14" s="340"/>
      <c r="EH14" s="340">
        <f t="shared" si="49"/>
        <v>25000</v>
      </c>
      <c r="EI14" s="340">
        <f t="shared" si="50"/>
        <v>0</v>
      </c>
      <c r="EJ14" s="340"/>
      <c r="EK14" s="340">
        <f t="shared" si="51"/>
        <v>0</v>
      </c>
      <c r="EL14" s="340">
        <f t="shared" si="52"/>
        <v>0</v>
      </c>
      <c r="EM14" s="340"/>
      <c r="EN14" s="340">
        <f t="shared" si="53"/>
        <v>0</v>
      </c>
      <c r="EO14" s="340">
        <f t="shared" si="54"/>
        <v>0</v>
      </c>
      <c r="EP14" s="340"/>
      <c r="EQ14" s="340">
        <f t="shared" si="55"/>
        <v>0</v>
      </c>
      <c r="ER14" s="340">
        <f t="shared" si="56"/>
        <v>0</v>
      </c>
      <c r="ES14" s="340"/>
      <c r="ET14" s="340">
        <f t="shared" si="57"/>
        <v>0</v>
      </c>
      <c r="EU14" s="340">
        <f t="shared" si="58"/>
        <v>0</v>
      </c>
      <c r="EV14" s="340"/>
      <c r="EW14" s="340">
        <f t="shared" si="59"/>
        <v>0</v>
      </c>
      <c r="EX14" s="340">
        <f t="shared" si="60"/>
        <v>0</v>
      </c>
      <c r="EY14" s="340"/>
      <c r="EZ14" s="340">
        <f t="shared" si="61"/>
        <v>0</v>
      </c>
      <c r="FA14" s="340">
        <f t="shared" si="62"/>
        <v>0</v>
      </c>
      <c r="FB14" s="340"/>
      <c r="FC14" s="340">
        <f t="shared" si="63"/>
        <v>0</v>
      </c>
      <c r="FD14" s="340">
        <f t="shared" si="64"/>
        <v>0</v>
      </c>
      <c r="FE14" s="340"/>
      <c r="FF14" s="340">
        <f t="shared" si="65"/>
        <v>0</v>
      </c>
      <c r="FG14" s="340">
        <f t="shared" si="66"/>
        <v>0</v>
      </c>
      <c r="FH14" s="340"/>
      <c r="FI14" s="340">
        <f t="shared" si="67"/>
        <v>0</v>
      </c>
      <c r="FJ14" s="340">
        <f t="shared" si="68"/>
        <v>0</v>
      </c>
      <c r="FK14" s="340"/>
      <c r="FL14" s="340">
        <f t="shared" si="69"/>
        <v>0</v>
      </c>
      <c r="FM14" s="340">
        <f t="shared" si="70"/>
        <v>0</v>
      </c>
      <c r="FN14" s="340"/>
      <c r="FO14" s="340">
        <f t="shared" si="71"/>
        <v>0</v>
      </c>
      <c r="FP14" s="340">
        <f t="shared" si="72"/>
        <v>0</v>
      </c>
      <c r="FQ14" s="340"/>
      <c r="FR14" s="340">
        <f t="shared" si="73"/>
        <v>0</v>
      </c>
      <c r="FS14" s="340">
        <f t="shared" si="74"/>
        <v>0</v>
      </c>
      <c r="FT14" s="340"/>
      <c r="FU14" s="340">
        <f t="shared" si="75"/>
        <v>0</v>
      </c>
      <c r="FV14" s="340">
        <f t="shared" si="76"/>
        <v>0</v>
      </c>
      <c r="FW14" s="340"/>
      <c r="FX14" s="340">
        <f t="shared" si="77"/>
        <v>0</v>
      </c>
      <c r="FY14" s="42"/>
      <c r="FZ14" s="42"/>
      <c r="GA14" s="42"/>
      <c r="GB14" s="42"/>
      <c r="GC14" s="1">
        <f t="shared" si="78"/>
        <v>49300</v>
      </c>
      <c r="GE14" s="1">
        <f t="shared" si="79"/>
        <v>49300</v>
      </c>
      <c r="GG14" s="1">
        <v>49300</v>
      </c>
      <c r="GH14" s="111">
        <v>57800</v>
      </c>
      <c r="GI14" s="1">
        <v>44000</v>
      </c>
      <c r="GJ14" s="1">
        <v>69200</v>
      </c>
      <c r="GK14" s="31">
        <v>23100</v>
      </c>
      <c r="GL14" s="31">
        <v>23400</v>
      </c>
      <c r="GM14" s="19">
        <v>23800</v>
      </c>
      <c r="GN14" s="19">
        <v>25000</v>
      </c>
      <c r="GO14" s="14">
        <v>27100</v>
      </c>
      <c r="GP14" s="16">
        <v>28000</v>
      </c>
      <c r="GQ14" s="17">
        <v>29300</v>
      </c>
      <c r="GR14" s="18">
        <v>34300</v>
      </c>
      <c r="GS14" s="18">
        <v>37500</v>
      </c>
      <c r="GT14" s="14">
        <v>73200</v>
      </c>
      <c r="GU14" s="14">
        <v>79100</v>
      </c>
      <c r="GV14" s="14">
        <v>87800</v>
      </c>
      <c r="GW14" s="14">
        <v>92600</v>
      </c>
      <c r="GX14" s="14">
        <v>98300</v>
      </c>
      <c r="GY14" s="26">
        <v>104200</v>
      </c>
      <c r="GZ14" s="26">
        <v>116000</v>
      </c>
      <c r="HA14" s="15">
        <v>160600</v>
      </c>
      <c r="HB14" s="15">
        <v>169200</v>
      </c>
      <c r="HC14" s="15">
        <v>190200</v>
      </c>
      <c r="HD14" s="15">
        <v>194200</v>
      </c>
      <c r="HF14" s="50" t="str">
        <f t="shared" si="100"/>
        <v/>
      </c>
      <c r="HG14" s="50" t="str">
        <f t="shared" si="101"/>
        <v/>
      </c>
      <c r="HH14" s="50" t="str">
        <f t="shared" si="102"/>
        <v/>
      </c>
    </row>
    <row r="15" spans="1:216" ht="23.25" customHeight="1" thickTop="1" thickBot="1">
      <c r="A15" s="169">
        <v>8</v>
      </c>
      <c r="B15" s="138"/>
      <c r="C15" s="138"/>
      <c r="D15" s="138"/>
      <c r="E15" s="113"/>
      <c r="F15" s="113"/>
      <c r="G15" s="114"/>
      <c r="H15" s="121" t="str">
        <f t="shared" si="80"/>
        <v/>
      </c>
      <c r="I15" s="185"/>
      <c r="J15" s="186" t="s">
        <v>252</v>
      </c>
      <c r="K15" s="186"/>
      <c r="L15" s="187"/>
      <c r="M15" s="123" t="str">
        <f t="shared" si="81"/>
        <v/>
      </c>
      <c r="N15" s="123" t="str">
        <f t="shared" si="82"/>
        <v/>
      </c>
      <c r="O15" s="125" t="str">
        <f t="shared" si="83"/>
        <v/>
      </c>
      <c r="P15" s="126" t="str">
        <f t="shared" si="84"/>
        <v/>
      </c>
      <c r="Q15" s="123" t="str">
        <f t="shared" si="85"/>
        <v/>
      </c>
      <c r="R15" s="127" t="str">
        <f t="shared" si="86"/>
        <v/>
      </c>
      <c r="S15" s="123" t="str">
        <f t="shared" si="87"/>
        <v/>
      </c>
      <c r="T15" s="192"/>
      <c r="U15" s="192"/>
      <c r="V15" s="192"/>
      <c r="W15" s="192"/>
      <c r="X15" s="128" t="str">
        <f t="shared" si="88"/>
        <v/>
      </c>
      <c r="Y15" s="129" t="str">
        <f t="shared" si="89"/>
        <v/>
      </c>
      <c r="Z15" s="186"/>
      <c r="AA15" s="186"/>
      <c r="AB15" s="186"/>
      <c r="AC15" s="186"/>
      <c r="AD15" s="186"/>
      <c r="AE15" s="186"/>
      <c r="AF15" s="129" t="str">
        <f t="shared" si="90"/>
        <v/>
      </c>
      <c r="AG15" s="130" t="str">
        <f t="shared" si="91"/>
        <v/>
      </c>
      <c r="AH15" s="131" t="str">
        <f t="shared" si="92"/>
        <v>5400</v>
      </c>
      <c r="AI15" s="131">
        <f>IF(AND(J15=""),"",VLOOKUP(J15,BA9:BC35,2,FALSE))</f>
        <v>15</v>
      </c>
      <c r="AJ15" s="131" t="str">
        <f>IF(AND(J15=""),"",VLOOKUP(J15,BA9:BC35,3,FALSE))</f>
        <v>L-13</v>
      </c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Z15" s="1" t="s">
        <v>192</v>
      </c>
      <c r="BA15" s="50" t="s">
        <v>90</v>
      </c>
      <c r="BB15" s="50">
        <v>15</v>
      </c>
      <c r="BC15" s="50" t="s">
        <v>73</v>
      </c>
      <c r="BD15" s="1" t="str">
        <f t="shared" si="95"/>
        <v>5400a</v>
      </c>
      <c r="BE15" s="1" t="str">
        <f t="shared" si="96"/>
        <v/>
      </c>
      <c r="BF15" s="340" t="str">
        <f t="shared" si="97"/>
        <v/>
      </c>
      <c r="BG15" s="340" t="str">
        <f t="shared" si="98"/>
        <v/>
      </c>
      <c r="BH15" s="340" t="str">
        <f>IF(AND(L15=$AZ$16),$GE$4,IF(AND(L15=$AZ$15),BF15,""))</f>
        <v/>
      </c>
      <c r="BI15" s="340" t="str">
        <f t="shared" si="99"/>
        <v/>
      </c>
      <c r="BJ15" s="340"/>
      <c r="BK15" s="348" t="str">
        <f>CH7</f>
        <v/>
      </c>
      <c r="BL15" s="340">
        <f t="shared" si="0"/>
        <v>50800</v>
      </c>
      <c r="BM15" s="340"/>
      <c r="BN15" s="340">
        <f t="shared" si="1"/>
        <v>50800</v>
      </c>
      <c r="BO15" s="340">
        <f t="shared" si="2"/>
        <v>50800</v>
      </c>
      <c r="BP15" s="340"/>
      <c r="BQ15" s="340">
        <f t="shared" si="3"/>
        <v>50800</v>
      </c>
      <c r="BR15" s="340">
        <f t="shared" si="4"/>
        <v>107300</v>
      </c>
      <c r="BS15" s="340"/>
      <c r="BT15" s="340">
        <f t="shared" si="5"/>
        <v>107300</v>
      </c>
      <c r="BU15" s="340">
        <f t="shared" si="6"/>
        <v>59500</v>
      </c>
      <c r="BV15" s="340"/>
      <c r="BW15" s="340">
        <f t="shared" si="7"/>
        <v>59500</v>
      </c>
      <c r="BX15" s="340">
        <f t="shared" si="8"/>
        <v>45300</v>
      </c>
      <c r="BY15" s="340"/>
      <c r="BZ15" s="340">
        <f t="shared" si="9"/>
        <v>45300</v>
      </c>
      <c r="CA15" s="340">
        <f t="shared" si="10"/>
        <v>35300</v>
      </c>
      <c r="CB15" s="340"/>
      <c r="CC15" s="340">
        <f t="shared" si="11"/>
        <v>35300</v>
      </c>
      <c r="CD15" s="340">
        <f t="shared" si="12"/>
        <v>38600</v>
      </c>
      <c r="CE15" s="340"/>
      <c r="CF15" s="340">
        <f t="shared" si="13"/>
        <v>38600</v>
      </c>
      <c r="CG15" s="340">
        <f t="shared" si="14"/>
        <v>71300</v>
      </c>
      <c r="CH15" s="340"/>
      <c r="CI15" s="340">
        <f t="shared" si="15"/>
        <v>71300</v>
      </c>
      <c r="CJ15" s="340">
        <f t="shared" si="16"/>
        <v>81500</v>
      </c>
      <c r="CK15" s="340"/>
      <c r="CL15" s="340">
        <f t="shared" si="17"/>
        <v>81500</v>
      </c>
      <c r="CM15" s="340">
        <f t="shared" si="18"/>
        <v>90400</v>
      </c>
      <c r="CN15" s="340"/>
      <c r="CO15" s="340">
        <f t="shared" si="19"/>
        <v>90400</v>
      </c>
      <c r="CP15" s="340">
        <f t="shared" si="20"/>
        <v>101200</v>
      </c>
      <c r="CQ15" s="340"/>
      <c r="CR15" s="340">
        <f t="shared" si="21"/>
        <v>101200</v>
      </c>
      <c r="CS15" s="340">
        <f t="shared" si="22"/>
        <v>107300</v>
      </c>
      <c r="CT15" s="340"/>
      <c r="CU15" s="340">
        <f t="shared" si="23"/>
        <v>107300</v>
      </c>
      <c r="CV15" s="340">
        <f t="shared" si="24"/>
        <v>45300</v>
      </c>
      <c r="CW15" s="340"/>
      <c r="CX15" s="340">
        <f t="shared" si="25"/>
        <v>45300</v>
      </c>
      <c r="CY15" s="340">
        <f t="shared" si="26"/>
        <v>45300</v>
      </c>
      <c r="CZ15" s="340"/>
      <c r="DA15" s="340">
        <f t="shared" si="27"/>
        <v>45300</v>
      </c>
      <c r="DB15" s="340">
        <f t="shared" si="28"/>
        <v>50800</v>
      </c>
      <c r="DC15" s="340"/>
      <c r="DD15" s="340">
        <f t="shared" si="29"/>
        <v>50800</v>
      </c>
      <c r="DE15" s="340">
        <f t="shared" si="30"/>
        <v>50800</v>
      </c>
      <c r="DF15" s="340"/>
      <c r="DG15" s="340">
        <f t="shared" si="31"/>
        <v>50800</v>
      </c>
      <c r="DH15" s="340">
        <f t="shared" si="32"/>
        <v>23800</v>
      </c>
      <c r="DI15" s="340"/>
      <c r="DJ15" s="340">
        <f t="shared" si="33"/>
        <v>23800</v>
      </c>
      <c r="DK15" s="340">
        <f t="shared" si="34"/>
        <v>24100</v>
      </c>
      <c r="DL15" s="340"/>
      <c r="DM15" s="340">
        <f t="shared" si="35"/>
        <v>24100</v>
      </c>
      <c r="DN15" s="340">
        <f t="shared" si="36"/>
        <v>24500</v>
      </c>
      <c r="DO15" s="340"/>
      <c r="DP15" s="340">
        <f t="shared" si="37"/>
        <v>24500</v>
      </c>
      <c r="DQ15" s="340">
        <f t="shared" si="38"/>
        <v>25800</v>
      </c>
      <c r="DR15" s="340"/>
      <c r="DS15" s="340">
        <f t="shared" si="39"/>
        <v>25800</v>
      </c>
      <c r="DT15" s="340">
        <f t="shared" si="40"/>
        <v>25800</v>
      </c>
      <c r="DU15" s="340"/>
      <c r="DV15" s="340">
        <f t="shared" si="41"/>
        <v>25800</v>
      </c>
      <c r="DW15" s="340">
        <f t="shared" si="42"/>
        <v>24500</v>
      </c>
      <c r="DX15" s="340"/>
      <c r="DY15" s="340">
        <f t="shared" si="43"/>
        <v>24500</v>
      </c>
      <c r="DZ15" s="340">
        <f t="shared" si="44"/>
        <v>59500</v>
      </c>
      <c r="EA15" s="340"/>
      <c r="EB15" s="340">
        <f t="shared" si="45"/>
        <v>59500</v>
      </c>
      <c r="EC15" s="340">
        <f t="shared" si="46"/>
        <v>59500</v>
      </c>
      <c r="ED15" s="340"/>
      <c r="EE15" s="340">
        <f t="shared" si="47"/>
        <v>59500</v>
      </c>
      <c r="EF15" s="340">
        <f t="shared" si="48"/>
        <v>25800</v>
      </c>
      <c r="EG15" s="340"/>
      <c r="EH15" s="340">
        <f t="shared" si="49"/>
        <v>25800</v>
      </c>
      <c r="EI15" s="340">
        <f t="shared" si="50"/>
        <v>0</v>
      </c>
      <c r="EJ15" s="340"/>
      <c r="EK15" s="340">
        <f t="shared" si="51"/>
        <v>0</v>
      </c>
      <c r="EL15" s="340">
        <f t="shared" si="52"/>
        <v>0</v>
      </c>
      <c r="EM15" s="340"/>
      <c r="EN15" s="340">
        <f t="shared" si="53"/>
        <v>0</v>
      </c>
      <c r="EO15" s="340">
        <f t="shared" si="54"/>
        <v>0</v>
      </c>
      <c r="EP15" s="340"/>
      <c r="EQ15" s="340">
        <f t="shared" si="55"/>
        <v>0</v>
      </c>
      <c r="ER15" s="340">
        <f t="shared" si="56"/>
        <v>0</v>
      </c>
      <c r="ES15" s="340"/>
      <c r="ET15" s="340">
        <f t="shared" si="57"/>
        <v>0</v>
      </c>
      <c r="EU15" s="340">
        <f t="shared" si="58"/>
        <v>0</v>
      </c>
      <c r="EV15" s="340"/>
      <c r="EW15" s="340">
        <f t="shared" si="59"/>
        <v>0</v>
      </c>
      <c r="EX15" s="340">
        <f t="shared" si="60"/>
        <v>0</v>
      </c>
      <c r="EY15" s="340"/>
      <c r="EZ15" s="340">
        <f t="shared" si="61"/>
        <v>0</v>
      </c>
      <c r="FA15" s="340">
        <f t="shared" si="62"/>
        <v>0</v>
      </c>
      <c r="FB15" s="340"/>
      <c r="FC15" s="340">
        <f t="shared" si="63"/>
        <v>0</v>
      </c>
      <c r="FD15" s="340">
        <f t="shared" si="64"/>
        <v>0</v>
      </c>
      <c r="FE15" s="340"/>
      <c r="FF15" s="340">
        <f t="shared" si="65"/>
        <v>0</v>
      </c>
      <c r="FG15" s="340">
        <f t="shared" si="66"/>
        <v>0</v>
      </c>
      <c r="FH15" s="340"/>
      <c r="FI15" s="340">
        <f t="shared" si="67"/>
        <v>0</v>
      </c>
      <c r="FJ15" s="340">
        <f t="shared" si="68"/>
        <v>0</v>
      </c>
      <c r="FK15" s="340"/>
      <c r="FL15" s="340">
        <f t="shared" si="69"/>
        <v>0</v>
      </c>
      <c r="FM15" s="340">
        <f t="shared" si="70"/>
        <v>0</v>
      </c>
      <c r="FN15" s="340"/>
      <c r="FO15" s="340">
        <f t="shared" si="71"/>
        <v>0</v>
      </c>
      <c r="FP15" s="340">
        <f t="shared" si="72"/>
        <v>0</v>
      </c>
      <c r="FQ15" s="340"/>
      <c r="FR15" s="340">
        <f t="shared" si="73"/>
        <v>0</v>
      </c>
      <c r="FS15" s="340">
        <f t="shared" si="74"/>
        <v>0</v>
      </c>
      <c r="FT15" s="340"/>
      <c r="FU15" s="340">
        <f t="shared" si="75"/>
        <v>0</v>
      </c>
      <c r="FV15" s="340">
        <f t="shared" si="76"/>
        <v>0</v>
      </c>
      <c r="FW15" s="340"/>
      <c r="FX15" s="340">
        <f t="shared" si="77"/>
        <v>0</v>
      </c>
      <c r="FY15" s="42"/>
      <c r="FZ15" s="42"/>
      <c r="GA15" s="42"/>
      <c r="GB15" s="42"/>
      <c r="GC15" s="1">
        <f t="shared" si="78"/>
        <v>50800</v>
      </c>
      <c r="GE15" s="1">
        <f t="shared" si="79"/>
        <v>50800</v>
      </c>
      <c r="GG15" s="1">
        <v>50800</v>
      </c>
      <c r="GH15" s="111">
        <v>59500</v>
      </c>
      <c r="GI15" s="1">
        <v>45300</v>
      </c>
      <c r="GJ15" s="1">
        <v>71300</v>
      </c>
      <c r="GK15" s="30">
        <v>23800</v>
      </c>
      <c r="GL15" s="30">
        <v>24100</v>
      </c>
      <c r="GM15" s="19">
        <v>24500</v>
      </c>
      <c r="GN15" s="19">
        <v>25800</v>
      </c>
      <c r="GO15" s="14">
        <v>27900</v>
      </c>
      <c r="GP15" s="16">
        <v>28800</v>
      </c>
      <c r="GQ15" s="17">
        <v>30200</v>
      </c>
      <c r="GR15" s="18">
        <v>35300</v>
      </c>
      <c r="GS15" s="18">
        <v>38600</v>
      </c>
      <c r="GT15" s="14">
        <v>75400</v>
      </c>
      <c r="GU15" s="14">
        <v>81500</v>
      </c>
      <c r="GV15" s="15">
        <v>90400</v>
      </c>
      <c r="GW15" s="15">
        <v>95400</v>
      </c>
      <c r="GX15" s="15">
        <v>101200</v>
      </c>
      <c r="GY15" s="26">
        <v>107300</v>
      </c>
      <c r="GZ15" s="26">
        <v>119500</v>
      </c>
      <c r="HA15" s="15">
        <v>165400</v>
      </c>
      <c r="HB15" s="26">
        <v>174300</v>
      </c>
      <c r="HC15" s="26">
        <v>195900</v>
      </c>
      <c r="HD15" s="26">
        <v>200000</v>
      </c>
      <c r="HF15" s="50" t="str">
        <f t="shared" si="100"/>
        <v/>
      </c>
      <c r="HG15" s="50" t="str">
        <f t="shared" si="101"/>
        <v/>
      </c>
      <c r="HH15" s="50" t="str">
        <f t="shared" si="102"/>
        <v/>
      </c>
    </row>
    <row r="16" spans="1:216" ht="23.25" customHeight="1" thickTop="1" thickBot="1">
      <c r="A16" s="169">
        <v>9</v>
      </c>
      <c r="B16" s="138"/>
      <c r="C16" s="138"/>
      <c r="D16" s="138"/>
      <c r="E16" s="113"/>
      <c r="F16" s="113"/>
      <c r="G16" s="114"/>
      <c r="H16" s="121" t="str">
        <f t="shared" si="80"/>
        <v/>
      </c>
      <c r="I16" s="185"/>
      <c r="J16" s="186">
        <v>6000</v>
      </c>
      <c r="K16" s="186"/>
      <c r="L16" s="187"/>
      <c r="M16" s="123" t="str">
        <f t="shared" si="81"/>
        <v/>
      </c>
      <c r="N16" s="123" t="str">
        <f t="shared" si="82"/>
        <v/>
      </c>
      <c r="O16" s="125" t="str">
        <f t="shared" si="83"/>
        <v/>
      </c>
      <c r="P16" s="126" t="str">
        <f t="shared" si="84"/>
        <v/>
      </c>
      <c r="Q16" s="123" t="str">
        <f t="shared" si="85"/>
        <v/>
      </c>
      <c r="R16" s="127" t="str">
        <f t="shared" si="86"/>
        <v/>
      </c>
      <c r="S16" s="123" t="str">
        <f t="shared" si="87"/>
        <v/>
      </c>
      <c r="T16" s="192"/>
      <c r="U16" s="192"/>
      <c r="V16" s="192"/>
      <c r="W16" s="192"/>
      <c r="X16" s="128" t="str">
        <f t="shared" si="88"/>
        <v/>
      </c>
      <c r="Y16" s="129" t="str">
        <f t="shared" si="89"/>
        <v/>
      </c>
      <c r="Z16" s="186"/>
      <c r="AA16" s="186"/>
      <c r="AB16" s="186"/>
      <c r="AC16" s="186"/>
      <c r="AD16" s="186"/>
      <c r="AE16" s="186"/>
      <c r="AF16" s="129" t="str">
        <f t="shared" si="90"/>
        <v/>
      </c>
      <c r="AG16" s="130" t="str">
        <f t="shared" si="91"/>
        <v/>
      </c>
      <c r="AH16" s="131">
        <f t="shared" si="92"/>
        <v>6000</v>
      </c>
      <c r="AI16" s="131">
        <f>IF(AND(J16=""),"",VLOOKUP(J16,BA10:BC35,2,FALSE))</f>
        <v>16</v>
      </c>
      <c r="AJ16" s="131" t="str">
        <f>IF(AND(J16=""),"",VLOOKUP(J16,BA10:BC35,3,FALSE))</f>
        <v>L-15</v>
      </c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Z16" s="1" t="s">
        <v>193</v>
      </c>
      <c r="BA16" s="50">
        <v>6000</v>
      </c>
      <c r="BB16" s="50">
        <v>16</v>
      </c>
      <c r="BC16" s="50" t="s">
        <v>74</v>
      </c>
      <c r="BD16" s="1">
        <f t="shared" si="95"/>
        <v>6000</v>
      </c>
      <c r="BE16" s="1" t="str">
        <f t="shared" si="96"/>
        <v/>
      </c>
      <c r="BF16" s="340" t="str">
        <f t="shared" si="97"/>
        <v/>
      </c>
      <c r="BG16" s="340" t="str">
        <f t="shared" si="98"/>
        <v/>
      </c>
      <c r="BH16" s="340" t="str">
        <f>IF(AND(L16=$AZ$16),$GE$4,IF(AND(L16=$AZ$15),BF16,""))</f>
        <v/>
      </c>
      <c r="BI16" s="340" t="str">
        <f t="shared" si="99"/>
        <v/>
      </c>
      <c r="BJ16" s="340"/>
      <c r="BK16" s="348" t="str">
        <f>CK7</f>
        <v/>
      </c>
      <c r="BL16" s="340">
        <f t="shared" si="0"/>
        <v>52300</v>
      </c>
      <c r="BM16" s="340"/>
      <c r="BN16" s="340">
        <f t="shared" si="1"/>
        <v>52300</v>
      </c>
      <c r="BO16" s="340">
        <f t="shared" si="2"/>
        <v>52300</v>
      </c>
      <c r="BP16" s="340"/>
      <c r="BQ16" s="340">
        <f t="shared" si="3"/>
        <v>52300</v>
      </c>
      <c r="BR16" s="340">
        <f t="shared" si="4"/>
        <v>110500</v>
      </c>
      <c r="BS16" s="340"/>
      <c r="BT16" s="340">
        <f t="shared" si="5"/>
        <v>110500</v>
      </c>
      <c r="BU16" s="340">
        <f t="shared" si="6"/>
        <v>61300</v>
      </c>
      <c r="BV16" s="340"/>
      <c r="BW16" s="340">
        <f t="shared" si="7"/>
        <v>61300</v>
      </c>
      <c r="BX16" s="340">
        <f t="shared" si="8"/>
        <v>46700</v>
      </c>
      <c r="BY16" s="340"/>
      <c r="BZ16" s="340">
        <f t="shared" si="9"/>
        <v>46700</v>
      </c>
      <c r="CA16" s="340">
        <f t="shared" si="10"/>
        <v>36400</v>
      </c>
      <c r="CB16" s="340"/>
      <c r="CC16" s="340">
        <f t="shared" si="11"/>
        <v>36400</v>
      </c>
      <c r="CD16" s="340">
        <f t="shared" si="12"/>
        <v>39800</v>
      </c>
      <c r="CE16" s="340"/>
      <c r="CF16" s="340">
        <f t="shared" si="13"/>
        <v>39800</v>
      </c>
      <c r="CG16" s="340">
        <f t="shared" si="14"/>
        <v>73400</v>
      </c>
      <c r="CH16" s="340"/>
      <c r="CI16" s="340">
        <f t="shared" si="15"/>
        <v>73400</v>
      </c>
      <c r="CJ16" s="340">
        <f t="shared" si="16"/>
        <v>83900</v>
      </c>
      <c r="CK16" s="340"/>
      <c r="CL16" s="340">
        <f t="shared" si="17"/>
        <v>83900</v>
      </c>
      <c r="CM16" s="340">
        <f t="shared" si="18"/>
        <v>93100</v>
      </c>
      <c r="CN16" s="340"/>
      <c r="CO16" s="340">
        <f t="shared" si="19"/>
        <v>93100</v>
      </c>
      <c r="CP16" s="340">
        <f t="shared" si="20"/>
        <v>104200</v>
      </c>
      <c r="CQ16" s="340"/>
      <c r="CR16" s="340">
        <f t="shared" si="21"/>
        <v>104200</v>
      </c>
      <c r="CS16" s="340">
        <f t="shared" si="22"/>
        <v>110500</v>
      </c>
      <c r="CT16" s="340"/>
      <c r="CU16" s="340">
        <f t="shared" si="23"/>
        <v>110500</v>
      </c>
      <c r="CV16" s="340">
        <f t="shared" si="24"/>
        <v>46700</v>
      </c>
      <c r="CW16" s="340"/>
      <c r="CX16" s="340">
        <f t="shared" si="25"/>
        <v>46700</v>
      </c>
      <c r="CY16" s="340">
        <f t="shared" si="26"/>
        <v>46700</v>
      </c>
      <c r="CZ16" s="340"/>
      <c r="DA16" s="340">
        <f t="shared" si="27"/>
        <v>46700</v>
      </c>
      <c r="DB16" s="340">
        <f t="shared" si="28"/>
        <v>52300</v>
      </c>
      <c r="DC16" s="340"/>
      <c r="DD16" s="340">
        <f t="shared" si="29"/>
        <v>52300</v>
      </c>
      <c r="DE16" s="340">
        <f t="shared" si="30"/>
        <v>52300</v>
      </c>
      <c r="DF16" s="340"/>
      <c r="DG16" s="340">
        <f t="shared" si="31"/>
        <v>52300</v>
      </c>
      <c r="DH16" s="340">
        <f t="shared" si="32"/>
        <v>24500</v>
      </c>
      <c r="DI16" s="340"/>
      <c r="DJ16" s="340">
        <f t="shared" si="33"/>
        <v>24500</v>
      </c>
      <c r="DK16" s="340">
        <f t="shared" si="34"/>
        <v>24800</v>
      </c>
      <c r="DL16" s="340"/>
      <c r="DM16" s="340">
        <f t="shared" si="35"/>
        <v>24800</v>
      </c>
      <c r="DN16" s="340">
        <f t="shared" si="36"/>
        <v>25200</v>
      </c>
      <c r="DO16" s="340"/>
      <c r="DP16" s="340">
        <f t="shared" si="37"/>
        <v>25200</v>
      </c>
      <c r="DQ16" s="340">
        <f t="shared" si="38"/>
        <v>26600</v>
      </c>
      <c r="DR16" s="340"/>
      <c r="DS16" s="340">
        <f t="shared" si="39"/>
        <v>26600</v>
      </c>
      <c r="DT16" s="340">
        <f t="shared" si="40"/>
        <v>26600</v>
      </c>
      <c r="DU16" s="340"/>
      <c r="DV16" s="340">
        <f t="shared" si="41"/>
        <v>26600</v>
      </c>
      <c r="DW16" s="340">
        <f t="shared" si="42"/>
        <v>25200</v>
      </c>
      <c r="DX16" s="340"/>
      <c r="DY16" s="340">
        <f t="shared" si="43"/>
        <v>25200</v>
      </c>
      <c r="DZ16" s="340">
        <f t="shared" si="44"/>
        <v>61300</v>
      </c>
      <c r="EA16" s="340"/>
      <c r="EB16" s="340">
        <f t="shared" si="45"/>
        <v>61300</v>
      </c>
      <c r="EC16" s="340">
        <f t="shared" si="46"/>
        <v>61300</v>
      </c>
      <c r="ED16" s="340"/>
      <c r="EE16" s="340">
        <f t="shared" si="47"/>
        <v>61300</v>
      </c>
      <c r="EF16" s="340">
        <f t="shared" si="48"/>
        <v>26600</v>
      </c>
      <c r="EG16" s="340"/>
      <c r="EH16" s="340">
        <f t="shared" si="49"/>
        <v>26600</v>
      </c>
      <c r="EI16" s="340">
        <f t="shared" si="50"/>
        <v>0</v>
      </c>
      <c r="EJ16" s="340"/>
      <c r="EK16" s="340">
        <f t="shared" si="51"/>
        <v>0</v>
      </c>
      <c r="EL16" s="340">
        <f t="shared" si="52"/>
        <v>0</v>
      </c>
      <c r="EM16" s="340"/>
      <c r="EN16" s="340">
        <f t="shared" si="53"/>
        <v>0</v>
      </c>
      <c r="EO16" s="340">
        <f t="shared" si="54"/>
        <v>0</v>
      </c>
      <c r="EP16" s="340"/>
      <c r="EQ16" s="340">
        <f t="shared" si="55"/>
        <v>0</v>
      </c>
      <c r="ER16" s="340">
        <f t="shared" si="56"/>
        <v>0</v>
      </c>
      <c r="ES16" s="340"/>
      <c r="ET16" s="340">
        <f t="shared" si="57"/>
        <v>0</v>
      </c>
      <c r="EU16" s="340">
        <f t="shared" si="58"/>
        <v>0</v>
      </c>
      <c r="EV16" s="340"/>
      <c r="EW16" s="340">
        <f t="shared" si="59"/>
        <v>0</v>
      </c>
      <c r="EX16" s="340">
        <f t="shared" si="60"/>
        <v>0</v>
      </c>
      <c r="EY16" s="340"/>
      <c r="EZ16" s="340">
        <f t="shared" si="61"/>
        <v>0</v>
      </c>
      <c r="FA16" s="340">
        <f t="shared" si="62"/>
        <v>0</v>
      </c>
      <c r="FB16" s="340"/>
      <c r="FC16" s="340">
        <f t="shared" si="63"/>
        <v>0</v>
      </c>
      <c r="FD16" s="340">
        <f t="shared" si="64"/>
        <v>0</v>
      </c>
      <c r="FE16" s="340"/>
      <c r="FF16" s="340">
        <f t="shared" si="65"/>
        <v>0</v>
      </c>
      <c r="FG16" s="340">
        <f t="shared" si="66"/>
        <v>0</v>
      </c>
      <c r="FH16" s="340"/>
      <c r="FI16" s="340">
        <f t="shared" si="67"/>
        <v>0</v>
      </c>
      <c r="FJ16" s="340">
        <f t="shared" si="68"/>
        <v>0</v>
      </c>
      <c r="FK16" s="340"/>
      <c r="FL16" s="340">
        <f t="shared" si="69"/>
        <v>0</v>
      </c>
      <c r="FM16" s="340">
        <f t="shared" si="70"/>
        <v>0</v>
      </c>
      <c r="FN16" s="340"/>
      <c r="FO16" s="340">
        <f t="shared" si="71"/>
        <v>0</v>
      </c>
      <c r="FP16" s="340">
        <f t="shared" si="72"/>
        <v>0</v>
      </c>
      <c r="FQ16" s="340"/>
      <c r="FR16" s="340">
        <f t="shared" si="73"/>
        <v>0</v>
      </c>
      <c r="FS16" s="340">
        <f t="shared" si="74"/>
        <v>0</v>
      </c>
      <c r="FT16" s="340"/>
      <c r="FU16" s="340">
        <f t="shared" si="75"/>
        <v>0</v>
      </c>
      <c r="FV16" s="340">
        <f t="shared" si="76"/>
        <v>0</v>
      </c>
      <c r="FW16" s="340"/>
      <c r="FX16" s="340">
        <f t="shared" si="77"/>
        <v>0</v>
      </c>
      <c r="FY16" s="42"/>
      <c r="FZ16" s="42"/>
      <c r="GA16" s="42"/>
      <c r="GB16" s="42"/>
      <c r="GC16" s="1">
        <f t="shared" si="78"/>
        <v>52300</v>
      </c>
      <c r="GE16" s="1">
        <f t="shared" si="79"/>
        <v>52300</v>
      </c>
      <c r="GG16" s="1">
        <v>52300</v>
      </c>
      <c r="GH16" s="111">
        <v>61300</v>
      </c>
      <c r="GI16" s="1">
        <v>46700</v>
      </c>
      <c r="GJ16" s="1">
        <v>73400</v>
      </c>
      <c r="GK16" s="31">
        <v>24500</v>
      </c>
      <c r="GL16" s="31">
        <v>24800</v>
      </c>
      <c r="GM16" s="14">
        <v>25200</v>
      </c>
      <c r="GN16" s="14">
        <v>26600</v>
      </c>
      <c r="GO16" s="14">
        <v>28700</v>
      </c>
      <c r="GP16" s="16">
        <v>29700</v>
      </c>
      <c r="GQ16" s="17">
        <v>31100</v>
      </c>
      <c r="GR16" s="18">
        <v>36400</v>
      </c>
      <c r="GS16" s="18">
        <v>39800</v>
      </c>
      <c r="GT16" s="14">
        <v>77700</v>
      </c>
      <c r="GU16" s="14">
        <v>83900</v>
      </c>
      <c r="GV16" s="14">
        <v>93100</v>
      </c>
      <c r="GW16" s="14">
        <v>98300</v>
      </c>
      <c r="GX16" s="14">
        <v>104200</v>
      </c>
      <c r="GY16" s="26">
        <v>110500</v>
      </c>
      <c r="GZ16" s="26">
        <v>123100</v>
      </c>
      <c r="HA16" s="15">
        <v>170400</v>
      </c>
      <c r="HB16" s="15">
        <v>179500</v>
      </c>
      <c r="HC16" s="15">
        <v>201800</v>
      </c>
      <c r="HD16" s="26">
        <v>206000</v>
      </c>
      <c r="HF16" s="50" t="str">
        <f t="shared" si="100"/>
        <v/>
      </c>
      <c r="HG16" s="50" t="str">
        <f t="shared" si="101"/>
        <v/>
      </c>
      <c r="HH16" s="50" t="str">
        <f t="shared" si="102"/>
        <v/>
      </c>
    </row>
    <row r="17" spans="1:216" ht="23.25" customHeight="1" thickTop="1" thickBot="1">
      <c r="A17" s="169">
        <v>10</v>
      </c>
      <c r="B17" s="138"/>
      <c r="C17" s="138"/>
      <c r="D17" s="138"/>
      <c r="E17" s="113"/>
      <c r="F17" s="113"/>
      <c r="G17" s="114"/>
      <c r="H17" s="121" t="str">
        <f t="shared" si="80"/>
        <v/>
      </c>
      <c r="I17" s="185"/>
      <c r="J17" s="186">
        <v>6600</v>
      </c>
      <c r="K17" s="186"/>
      <c r="L17" s="187"/>
      <c r="M17" s="123" t="str">
        <f t="shared" si="81"/>
        <v/>
      </c>
      <c r="N17" s="123" t="str">
        <f t="shared" si="82"/>
        <v/>
      </c>
      <c r="O17" s="125" t="str">
        <f t="shared" si="83"/>
        <v/>
      </c>
      <c r="P17" s="126" t="str">
        <f t="shared" si="84"/>
        <v/>
      </c>
      <c r="Q17" s="123" t="str">
        <f t="shared" si="85"/>
        <v/>
      </c>
      <c r="R17" s="127" t="str">
        <f t="shared" si="86"/>
        <v/>
      </c>
      <c r="S17" s="123" t="str">
        <f t="shared" si="87"/>
        <v/>
      </c>
      <c r="T17" s="192"/>
      <c r="U17" s="192"/>
      <c r="V17" s="192"/>
      <c r="W17" s="192"/>
      <c r="X17" s="128" t="str">
        <f t="shared" si="88"/>
        <v/>
      </c>
      <c r="Y17" s="129" t="str">
        <f t="shared" si="89"/>
        <v/>
      </c>
      <c r="Z17" s="186"/>
      <c r="AA17" s="186"/>
      <c r="AB17" s="186"/>
      <c r="AC17" s="186"/>
      <c r="AD17" s="186"/>
      <c r="AE17" s="186"/>
      <c r="AF17" s="129" t="str">
        <f t="shared" si="90"/>
        <v/>
      </c>
      <c r="AG17" s="130" t="str">
        <f t="shared" si="91"/>
        <v/>
      </c>
      <c r="AH17" s="131">
        <f t="shared" si="92"/>
        <v>6600</v>
      </c>
      <c r="AI17" s="131">
        <f>IF(AND(J17=""),"",VLOOKUP(J17,BA11:BC35,2,FALSE))</f>
        <v>17</v>
      </c>
      <c r="AJ17" s="131" t="str">
        <f>IF(AND(J17=""),"",VLOOKUP(J17,BA11:BC35,3,FALSE))</f>
        <v>L-16</v>
      </c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BA17" s="50">
        <v>6600</v>
      </c>
      <c r="BB17" s="50">
        <v>17</v>
      </c>
      <c r="BC17" s="50" t="s">
        <v>75</v>
      </c>
      <c r="BD17" s="1">
        <f t="shared" si="95"/>
        <v>6600</v>
      </c>
      <c r="BE17" s="1" t="str">
        <f t="shared" si="96"/>
        <v/>
      </c>
      <c r="BF17" s="340" t="str">
        <f t="shared" si="97"/>
        <v/>
      </c>
      <c r="BG17" s="340" t="str">
        <f t="shared" si="98"/>
        <v/>
      </c>
      <c r="BH17" s="340" t="str">
        <f>IF(AND(L17=$AZ$16),$GE$4,IF(AND(L17=$AZ$15),BF17,""))</f>
        <v/>
      </c>
      <c r="BI17" s="340" t="str">
        <f t="shared" si="99"/>
        <v/>
      </c>
      <c r="BJ17" s="340"/>
      <c r="BK17" s="348" t="str">
        <f>CN7</f>
        <v/>
      </c>
      <c r="BL17" s="340">
        <f t="shared" si="0"/>
        <v>53900</v>
      </c>
      <c r="BM17" s="340"/>
      <c r="BN17" s="340">
        <f t="shared" si="1"/>
        <v>53900</v>
      </c>
      <c r="BO17" s="340">
        <f t="shared" si="2"/>
        <v>53900</v>
      </c>
      <c r="BP17" s="340"/>
      <c r="BQ17" s="340">
        <f t="shared" si="3"/>
        <v>53900</v>
      </c>
      <c r="BR17" s="340">
        <f t="shared" si="4"/>
        <v>113800</v>
      </c>
      <c r="BS17" s="340"/>
      <c r="BT17" s="340">
        <f t="shared" si="5"/>
        <v>113800</v>
      </c>
      <c r="BU17" s="340">
        <f t="shared" si="6"/>
        <v>63100</v>
      </c>
      <c r="BV17" s="340"/>
      <c r="BW17" s="340">
        <f t="shared" si="7"/>
        <v>63100</v>
      </c>
      <c r="BX17" s="340">
        <f t="shared" si="8"/>
        <v>48100</v>
      </c>
      <c r="BY17" s="340"/>
      <c r="BZ17" s="340">
        <f t="shared" si="9"/>
        <v>48100</v>
      </c>
      <c r="CA17" s="340">
        <f t="shared" si="10"/>
        <v>37500</v>
      </c>
      <c r="CB17" s="340"/>
      <c r="CC17" s="340">
        <f t="shared" si="11"/>
        <v>37500</v>
      </c>
      <c r="CD17" s="340">
        <f t="shared" si="12"/>
        <v>41000</v>
      </c>
      <c r="CE17" s="340"/>
      <c r="CF17" s="340">
        <f t="shared" si="13"/>
        <v>41000</v>
      </c>
      <c r="CG17" s="340">
        <f t="shared" si="14"/>
        <v>75600</v>
      </c>
      <c r="CH17" s="340"/>
      <c r="CI17" s="340">
        <f t="shared" si="15"/>
        <v>75600</v>
      </c>
      <c r="CJ17" s="340">
        <f t="shared" si="16"/>
        <v>86400</v>
      </c>
      <c r="CK17" s="340"/>
      <c r="CL17" s="340">
        <f t="shared" si="17"/>
        <v>86400</v>
      </c>
      <c r="CM17" s="340">
        <f t="shared" si="18"/>
        <v>95900</v>
      </c>
      <c r="CN17" s="340"/>
      <c r="CO17" s="340">
        <f t="shared" si="19"/>
        <v>95900</v>
      </c>
      <c r="CP17" s="340">
        <f t="shared" si="20"/>
        <v>107300</v>
      </c>
      <c r="CQ17" s="340"/>
      <c r="CR17" s="340">
        <f t="shared" si="21"/>
        <v>107300</v>
      </c>
      <c r="CS17" s="340">
        <f t="shared" si="22"/>
        <v>113800</v>
      </c>
      <c r="CT17" s="340"/>
      <c r="CU17" s="340">
        <f t="shared" si="23"/>
        <v>113800</v>
      </c>
      <c r="CV17" s="340">
        <f t="shared" si="24"/>
        <v>48100</v>
      </c>
      <c r="CW17" s="340"/>
      <c r="CX17" s="340">
        <f t="shared" si="25"/>
        <v>48100</v>
      </c>
      <c r="CY17" s="340">
        <f t="shared" si="26"/>
        <v>48100</v>
      </c>
      <c r="CZ17" s="340"/>
      <c r="DA17" s="340">
        <f t="shared" si="27"/>
        <v>48100</v>
      </c>
      <c r="DB17" s="340">
        <f t="shared" si="28"/>
        <v>53900</v>
      </c>
      <c r="DC17" s="340"/>
      <c r="DD17" s="340">
        <f t="shared" si="29"/>
        <v>53900</v>
      </c>
      <c r="DE17" s="340">
        <f t="shared" si="30"/>
        <v>53900</v>
      </c>
      <c r="DF17" s="340"/>
      <c r="DG17" s="340">
        <f t="shared" si="31"/>
        <v>53900</v>
      </c>
      <c r="DH17" s="340">
        <f t="shared" si="32"/>
        <v>25200</v>
      </c>
      <c r="DI17" s="340"/>
      <c r="DJ17" s="340">
        <f t="shared" si="33"/>
        <v>25200</v>
      </c>
      <c r="DK17" s="340">
        <f t="shared" si="34"/>
        <v>25500</v>
      </c>
      <c r="DL17" s="340"/>
      <c r="DM17" s="340">
        <f t="shared" si="35"/>
        <v>25500</v>
      </c>
      <c r="DN17" s="340">
        <f t="shared" si="36"/>
        <v>26000</v>
      </c>
      <c r="DO17" s="340"/>
      <c r="DP17" s="340">
        <f t="shared" si="37"/>
        <v>26000</v>
      </c>
      <c r="DQ17" s="340">
        <f t="shared" si="38"/>
        <v>27400</v>
      </c>
      <c r="DR17" s="340"/>
      <c r="DS17" s="340">
        <f t="shared" si="39"/>
        <v>27400</v>
      </c>
      <c r="DT17" s="340">
        <f t="shared" si="40"/>
        <v>27400</v>
      </c>
      <c r="DU17" s="340"/>
      <c r="DV17" s="340">
        <f t="shared" si="41"/>
        <v>27400</v>
      </c>
      <c r="DW17" s="340">
        <f t="shared" si="42"/>
        <v>26000</v>
      </c>
      <c r="DX17" s="340"/>
      <c r="DY17" s="340">
        <f t="shared" si="43"/>
        <v>26000</v>
      </c>
      <c r="DZ17" s="340">
        <f t="shared" si="44"/>
        <v>63100</v>
      </c>
      <c r="EA17" s="340"/>
      <c r="EB17" s="340">
        <f t="shared" si="45"/>
        <v>63100</v>
      </c>
      <c r="EC17" s="340">
        <f t="shared" si="46"/>
        <v>63100</v>
      </c>
      <c r="ED17" s="340"/>
      <c r="EE17" s="340">
        <f t="shared" si="47"/>
        <v>63100</v>
      </c>
      <c r="EF17" s="340">
        <f t="shared" si="48"/>
        <v>27400</v>
      </c>
      <c r="EG17" s="340"/>
      <c r="EH17" s="340">
        <f t="shared" si="49"/>
        <v>27400</v>
      </c>
      <c r="EI17" s="340">
        <f t="shared" si="50"/>
        <v>0</v>
      </c>
      <c r="EJ17" s="340"/>
      <c r="EK17" s="340">
        <f t="shared" si="51"/>
        <v>0</v>
      </c>
      <c r="EL17" s="340">
        <f t="shared" si="52"/>
        <v>0</v>
      </c>
      <c r="EM17" s="340"/>
      <c r="EN17" s="340">
        <f t="shared" si="53"/>
        <v>0</v>
      </c>
      <c r="EO17" s="340">
        <f t="shared" si="54"/>
        <v>0</v>
      </c>
      <c r="EP17" s="340"/>
      <c r="EQ17" s="340">
        <f t="shared" si="55"/>
        <v>0</v>
      </c>
      <c r="ER17" s="340">
        <f t="shared" si="56"/>
        <v>0</v>
      </c>
      <c r="ES17" s="340"/>
      <c r="ET17" s="340">
        <f t="shared" si="57"/>
        <v>0</v>
      </c>
      <c r="EU17" s="340">
        <f t="shared" si="58"/>
        <v>0</v>
      </c>
      <c r="EV17" s="340"/>
      <c r="EW17" s="340">
        <f t="shared" si="59"/>
        <v>0</v>
      </c>
      <c r="EX17" s="340">
        <f t="shared" si="60"/>
        <v>0</v>
      </c>
      <c r="EY17" s="340"/>
      <c r="EZ17" s="340">
        <f t="shared" si="61"/>
        <v>0</v>
      </c>
      <c r="FA17" s="340">
        <f t="shared" si="62"/>
        <v>0</v>
      </c>
      <c r="FB17" s="340"/>
      <c r="FC17" s="340">
        <f t="shared" si="63"/>
        <v>0</v>
      </c>
      <c r="FD17" s="340">
        <f t="shared" si="64"/>
        <v>0</v>
      </c>
      <c r="FE17" s="340"/>
      <c r="FF17" s="340">
        <f t="shared" si="65"/>
        <v>0</v>
      </c>
      <c r="FG17" s="340">
        <f t="shared" si="66"/>
        <v>0</v>
      </c>
      <c r="FH17" s="340"/>
      <c r="FI17" s="340">
        <f t="shared" si="67"/>
        <v>0</v>
      </c>
      <c r="FJ17" s="340">
        <f t="shared" si="68"/>
        <v>0</v>
      </c>
      <c r="FK17" s="340"/>
      <c r="FL17" s="340">
        <f t="shared" si="69"/>
        <v>0</v>
      </c>
      <c r="FM17" s="340">
        <f t="shared" si="70"/>
        <v>0</v>
      </c>
      <c r="FN17" s="340"/>
      <c r="FO17" s="340">
        <f t="shared" si="71"/>
        <v>0</v>
      </c>
      <c r="FP17" s="340">
        <f t="shared" si="72"/>
        <v>0</v>
      </c>
      <c r="FQ17" s="340"/>
      <c r="FR17" s="340">
        <f t="shared" si="73"/>
        <v>0</v>
      </c>
      <c r="FS17" s="340">
        <f t="shared" si="74"/>
        <v>0</v>
      </c>
      <c r="FT17" s="340"/>
      <c r="FU17" s="340">
        <f t="shared" si="75"/>
        <v>0</v>
      </c>
      <c r="FV17" s="340">
        <f t="shared" si="76"/>
        <v>0</v>
      </c>
      <c r="FW17" s="340"/>
      <c r="FX17" s="340">
        <f t="shared" si="77"/>
        <v>0</v>
      </c>
      <c r="FY17" s="42"/>
      <c r="FZ17" s="42"/>
      <c r="GA17" s="42"/>
      <c r="GB17" s="42"/>
      <c r="GC17" s="1">
        <f t="shared" si="78"/>
        <v>53900</v>
      </c>
      <c r="GE17" s="1">
        <f t="shared" si="79"/>
        <v>53900</v>
      </c>
      <c r="GG17" s="1">
        <v>53900</v>
      </c>
      <c r="GH17" s="111">
        <v>63100</v>
      </c>
      <c r="GI17" s="1">
        <v>48100</v>
      </c>
      <c r="GJ17" s="1">
        <v>75600</v>
      </c>
      <c r="GK17" s="31">
        <v>25200</v>
      </c>
      <c r="GL17" s="31">
        <v>25500</v>
      </c>
      <c r="GM17" s="19">
        <v>26000</v>
      </c>
      <c r="GN17" s="15">
        <v>27400</v>
      </c>
      <c r="GO17" s="14">
        <v>29600</v>
      </c>
      <c r="GP17" s="16">
        <v>30600</v>
      </c>
      <c r="GQ17" s="17">
        <v>32000</v>
      </c>
      <c r="GR17" s="18">
        <v>37500</v>
      </c>
      <c r="GS17" s="18">
        <v>41000</v>
      </c>
      <c r="GT17" s="14">
        <v>80000</v>
      </c>
      <c r="GU17" s="14">
        <v>86400</v>
      </c>
      <c r="GV17" s="15">
        <v>95900</v>
      </c>
      <c r="GW17" s="15">
        <v>101200</v>
      </c>
      <c r="GX17" s="15">
        <v>107300</v>
      </c>
      <c r="GY17" s="15">
        <v>113800</v>
      </c>
      <c r="GZ17" s="15">
        <v>126800</v>
      </c>
      <c r="HA17" s="15">
        <v>175500</v>
      </c>
      <c r="HB17" s="15">
        <v>184900</v>
      </c>
      <c r="HC17" s="15">
        <v>207900</v>
      </c>
      <c r="HD17" s="14">
        <v>212200</v>
      </c>
      <c r="HF17" s="50" t="str">
        <f t="shared" si="100"/>
        <v/>
      </c>
      <c r="HG17" s="50" t="str">
        <f t="shared" si="101"/>
        <v/>
      </c>
      <c r="HH17" s="50" t="str">
        <f t="shared" si="102"/>
        <v/>
      </c>
    </row>
    <row r="18" spans="1:216" ht="23.25" customHeight="1" thickTop="1" thickBot="1">
      <c r="A18" s="169">
        <v>11</v>
      </c>
      <c r="B18" s="138"/>
      <c r="C18" s="138"/>
      <c r="D18" s="138"/>
      <c r="E18" s="113"/>
      <c r="F18" s="113"/>
      <c r="G18" s="114"/>
      <c r="H18" s="121" t="str">
        <f t="shared" si="80"/>
        <v/>
      </c>
      <c r="I18" s="185"/>
      <c r="J18" s="186">
        <v>7200</v>
      </c>
      <c r="K18" s="186"/>
      <c r="L18" s="187"/>
      <c r="M18" s="123" t="str">
        <f t="shared" si="81"/>
        <v/>
      </c>
      <c r="N18" s="123" t="str">
        <f t="shared" si="82"/>
        <v/>
      </c>
      <c r="O18" s="125" t="str">
        <f t="shared" si="83"/>
        <v/>
      </c>
      <c r="P18" s="126" t="str">
        <f t="shared" si="84"/>
        <v/>
      </c>
      <c r="Q18" s="123" t="str">
        <f t="shared" si="85"/>
        <v/>
      </c>
      <c r="R18" s="127" t="str">
        <f t="shared" si="86"/>
        <v/>
      </c>
      <c r="S18" s="123" t="str">
        <f t="shared" si="87"/>
        <v/>
      </c>
      <c r="T18" s="192"/>
      <c r="U18" s="192"/>
      <c r="V18" s="192"/>
      <c r="W18" s="192"/>
      <c r="X18" s="128" t="str">
        <f t="shared" si="88"/>
        <v/>
      </c>
      <c r="Y18" s="129" t="str">
        <f t="shared" si="89"/>
        <v/>
      </c>
      <c r="Z18" s="186"/>
      <c r="AA18" s="186"/>
      <c r="AB18" s="186"/>
      <c r="AC18" s="186"/>
      <c r="AD18" s="186"/>
      <c r="AE18" s="186"/>
      <c r="AF18" s="129" t="str">
        <f t="shared" si="90"/>
        <v/>
      </c>
      <c r="AG18" s="130" t="str">
        <f t="shared" si="91"/>
        <v/>
      </c>
      <c r="AH18" s="131">
        <f t="shared" si="92"/>
        <v>7200</v>
      </c>
      <c r="AI18" s="131">
        <f>IF(AND(J18=""),"",VLOOKUP(J18,BA12:BC35,2,FALSE))</f>
        <v>19</v>
      </c>
      <c r="AJ18" s="131" t="str">
        <f>IF(AND(J18=""),"",VLOOKUP(J18,BA12:BC35,3,FALSE))</f>
        <v>L-18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BA18" s="50">
        <v>6800</v>
      </c>
      <c r="BB18" s="50">
        <v>18</v>
      </c>
      <c r="BC18" s="50" t="s">
        <v>76</v>
      </c>
      <c r="BD18" s="1">
        <f t="shared" si="95"/>
        <v>7200</v>
      </c>
      <c r="BE18" s="1" t="str">
        <f t="shared" si="96"/>
        <v/>
      </c>
      <c r="BF18" s="340" t="str">
        <f t="shared" si="97"/>
        <v/>
      </c>
      <c r="BG18" s="340" t="str">
        <f t="shared" si="98"/>
        <v/>
      </c>
      <c r="BH18" s="340" t="str">
        <f>IF(AND(L18=$AZ$16),$GE$4,IF(AND(L18=$AZ$15),BF18,""))</f>
        <v/>
      </c>
      <c r="BI18" s="340" t="str">
        <f t="shared" si="99"/>
        <v/>
      </c>
      <c r="BJ18" s="340"/>
      <c r="BK18" s="348" t="str">
        <f>CQ7</f>
        <v/>
      </c>
      <c r="BL18" s="340">
        <f t="shared" si="0"/>
        <v>55500</v>
      </c>
      <c r="BM18" s="340"/>
      <c r="BN18" s="340">
        <f t="shared" si="1"/>
        <v>55500</v>
      </c>
      <c r="BO18" s="340">
        <f t="shared" si="2"/>
        <v>55500</v>
      </c>
      <c r="BP18" s="340"/>
      <c r="BQ18" s="340">
        <f t="shared" si="3"/>
        <v>55500</v>
      </c>
      <c r="BR18" s="340">
        <f t="shared" si="4"/>
        <v>117200</v>
      </c>
      <c r="BS18" s="340"/>
      <c r="BT18" s="340">
        <f t="shared" si="5"/>
        <v>117200</v>
      </c>
      <c r="BU18" s="340">
        <f t="shared" si="6"/>
        <v>65000</v>
      </c>
      <c r="BV18" s="340"/>
      <c r="BW18" s="340">
        <f t="shared" si="7"/>
        <v>65000</v>
      </c>
      <c r="BX18" s="340">
        <f t="shared" si="8"/>
        <v>49500</v>
      </c>
      <c r="BY18" s="340"/>
      <c r="BZ18" s="340">
        <f t="shared" si="9"/>
        <v>49500</v>
      </c>
      <c r="CA18" s="340">
        <f t="shared" si="10"/>
        <v>38600</v>
      </c>
      <c r="CB18" s="340"/>
      <c r="CC18" s="340">
        <f t="shared" si="11"/>
        <v>38600</v>
      </c>
      <c r="CD18" s="340">
        <f t="shared" si="12"/>
        <v>42200</v>
      </c>
      <c r="CE18" s="340"/>
      <c r="CF18" s="340">
        <f t="shared" si="13"/>
        <v>42200</v>
      </c>
      <c r="CG18" s="340">
        <f t="shared" si="14"/>
        <v>77900</v>
      </c>
      <c r="CH18" s="340"/>
      <c r="CI18" s="340">
        <f t="shared" si="15"/>
        <v>77900</v>
      </c>
      <c r="CJ18" s="340">
        <f t="shared" si="16"/>
        <v>89000</v>
      </c>
      <c r="CK18" s="340"/>
      <c r="CL18" s="340">
        <f t="shared" si="17"/>
        <v>89000</v>
      </c>
      <c r="CM18" s="340">
        <f t="shared" si="18"/>
        <v>98800</v>
      </c>
      <c r="CN18" s="340"/>
      <c r="CO18" s="340">
        <f t="shared" si="19"/>
        <v>98800</v>
      </c>
      <c r="CP18" s="340">
        <f t="shared" si="20"/>
        <v>110500</v>
      </c>
      <c r="CQ18" s="340"/>
      <c r="CR18" s="340">
        <f t="shared" si="21"/>
        <v>110500</v>
      </c>
      <c r="CS18" s="340">
        <f t="shared" si="22"/>
        <v>117200</v>
      </c>
      <c r="CT18" s="340"/>
      <c r="CU18" s="340">
        <f t="shared" si="23"/>
        <v>117200</v>
      </c>
      <c r="CV18" s="340">
        <f t="shared" si="24"/>
        <v>49500</v>
      </c>
      <c r="CW18" s="340"/>
      <c r="CX18" s="340">
        <f t="shared" si="25"/>
        <v>49500</v>
      </c>
      <c r="CY18" s="340">
        <f t="shared" si="26"/>
        <v>49500</v>
      </c>
      <c r="CZ18" s="340"/>
      <c r="DA18" s="340">
        <f t="shared" si="27"/>
        <v>49500</v>
      </c>
      <c r="DB18" s="340">
        <f t="shared" si="28"/>
        <v>55500</v>
      </c>
      <c r="DC18" s="340"/>
      <c r="DD18" s="340">
        <f t="shared" si="29"/>
        <v>55500</v>
      </c>
      <c r="DE18" s="340">
        <f t="shared" si="30"/>
        <v>55500</v>
      </c>
      <c r="DF18" s="340"/>
      <c r="DG18" s="340">
        <f t="shared" si="31"/>
        <v>55500</v>
      </c>
      <c r="DH18" s="340">
        <f t="shared" si="32"/>
        <v>26000</v>
      </c>
      <c r="DI18" s="340"/>
      <c r="DJ18" s="340">
        <f t="shared" si="33"/>
        <v>26000</v>
      </c>
      <c r="DK18" s="340">
        <f t="shared" si="34"/>
        <v>26300</v>
      </c>
      <c r="DL18" s="340"/>
      <c r="DM18" s="340">
        <f t="shared" si="35"/>
        <v>26300</v>
      </c>
      <c r="DN18" s="340">
        <f t="shared" si="36"/>
        <v>26800</v>
      </c>
      <c r="DO18" s="340"/>
      <c r="DP18" s="340">
        <f t="shared" si="37"/>
        <v>26800</v>
      </c>
      <c r="DQ18" s="340">
        <f t="shared" si="38"/>
        <v>28200</v>
      </c>
      <c r="DR18" s="340"/>
      <c r="DS18" s="340">
        <f t="shared" si="39"/>
        <v>28200</v>
      </c>
      <c r="DT18" s="340">
        <f t="shared" si="40"/>
        <v>28200</v>
      </c>
      <c r="DU18" s="340"/>
      <c r="DV18" s="340">
        <f t="shared" si="41"/>
        <v>28200</v>
      </c>
      <c r="DW18" s="340">
        <f t="shared" si="42"/>
        <v>26800</v>
      </c>
      <c r="DX18" s="340"/>
      <c r="DY18" s="340">
        <f t="shared" si="43"/>
        <v>26800</v>
      </c>
      <c r="DZ18" s="340">
        <f t="shared" si="44"/>
        <v>65000</v>
      </c>
      <c r="EA18" s="340"/>
      <c r="EB18" s="340">
        <f t="shared" si="45"/>
        <v>65000</v>
      </c>
      <c r="EC18" s="340">
        <f t="shared" si="46"/>
        <v>65000</v>
      </c>
      <c r="ED18" s="340"/>
      <c r="EE18" s="340">
        <f t="shared" si="47"/>
        <v>65000</v>
      </c>
      <c r="EF18" s="340">
        <f t="shared" si="48"/>
        <v>28200</v>
      </c>
      <c r="EG18" s="340"/>
      <c r="EH18" s="340">
        <f t="shared" si="49"/>
        <v>28200</v>
      </c>
      <c r="EI18" s="340">
        <f t="shared" si="50"/>
        <v>0</v>
      </c>
      <c r="EJ18" s="340"/>
      <c r="EK18" s="340">
        <f t="shared" si="51"/>
        <v>0</v>
      </c>
      <c r="EL18" s="340">
        <f t="shared" si="52"/>
        <v>0</v>
      </c>
      <c r="EM18" s="340"/>
      <c r="EN18" s="340">
        <f t="shared" si="53"/>
        <v>0</v>
      </c>
      <c r="EO18" s="340">
        <f t="shared" si="54"/>
        <v>0</v>
      </c>
      <c r="EP18" s="340"/>
      <c r="EQ18" s="340">
        <f t="shared" si="55"/>
        <v>0</v>
      </c>
      <c r="ER18" s="340">
        <f t="shared" si="56"/>
        <v>0</v>
      </c>
      <c r="ES18" s="340"/>
      <c r="ET18" s="340">
        <f t="shared" si="57"/>
        <v>0</v>
      </c>
      <c r="EU18" s="340">
        <f t="shared" si="58"/>
        <v>0</v>
      </c>
      <c r="EV18" s="340"/>
      <c r="EW18" s="340">
        <f t="shared" si="59"/>
        <v>0</v>
      </c>
      <c r="EX18" s="340">
        <f t="shared" si="60"/>
        <v>0</v>
      </c>
      <c r="EY18" s="340"/>
      <c r="EZ18" s="340">
        <f t="shared" si="61"/>
        <v>0</v>
      </c>
      <c r="FA18" s="340">
        <f t="shared" si="62"/>
        <v>0</v>
      </c>
      <c r="FB18" s="340"/>
      <c r="FC18" s="340">
        <f t="shared" si="63"/>
        <v>0</v>
      </c>
      <c r="FD18" s="340">
        <f t="shared" si="64"/>
        <v>0</v>
      </c>
      <c r="FE18" s="340"/>
      <c r="FF18" s="340">
        <f t="shared" si="65"/>
        <v>0</v>
      </c>
      <c r="FG18" s="340">
        <f t="shared" si="66"/>
        <v>0</v>
      </c>
      <c r="FH18" s="340"/>
      <c r="FI18" s="340">
        <f t="shared" si="67"/>
        <v>0</v>
      </c>
      <c r="FJ18" s="340">
        <f t="shared" si="68"/>
        <v>0</v>
      </c>
      <c r="FK18" s="340"/>
      <c r="FL18" s="340">
        <f t="shared" si="69"/>
        <v>0</v>
      </c>
      <c r="FM18" s="340">
        <f t="shared" si="70"/>
        <v>0</v>
      </c>
      <c r="FN18" s="340"/>
      <c r="FO18" s="340">
        <f t="shared" si="71"/>
        <v>0</v>
      </c>
      <c r="FP18" s="340">
        <f t="shared" si="72"/>
        <v>0</v>
      </c>
      <c r="FQ18" s="340"/>
      <c r="FR18" s="340">
        <f t="shared" si="73"/>
        <v>0</v>
      </c>
      <c r="FS18" s="340">
        <f t="shared" si="74"/>
        <v>0</v>
      </c>
      <c r="FT18" s="340"/>
      <c r="FU18" s="340">
        <f t="shared" si="75"/>
        <v>0</v>
      </c>
      <c r="FV18" s="340">
        <f t="shared" si="76"/>
        <v>0</v>
      </c>
      <c r="FW18" s="340"/>
      <c r="FX18" s="340">
        <f t="shared" si="77"/>
        <v>0</v>
      </c>
      <c r="FY18" s="42"/>
      <c r="FZ18" s="42"/>
      <c r="GA18" s="42"/>
      <c r="GB18" s="42"/>
      <c r="GC18" s="1">
        <f t="shared" si="78"/>
        <v>55500</v>
      </c>
      <c r="GE18" s="1">
        <f t="shared" si="79"/>
        <v>55500</v>
      </c>
      <c r="GG18" s="1">
        <v>55500</v>
      </c>
      <c r="GH18" s="111">
        <v>65000</v>
      </c>
      <c r="GI18" s="1">
        <v>49500</v>
      </c>
      <c r="GJ18" s="1">
        <v>77900</v>
      </c>
      <c r="GK18" s="31">
        <v>26000</v>
      </c>
      <c r="GL18" s="31">
        <v>26300</v>
      </c>
      <c r="GM18" s="19">
        <v>26800</v>
      </c>
      <c r="GN18" s="14">
        <v>28200</v>
      </c>
      <c r="GO18" s="14">
        <v>30500</v>
      </c>
      <c r="GP18" s="16">
        <v>31500</v>
      </c>
      <c r="GQ18" s="17">
        <v>33000</v>
      </c>
      <c r="GR18" s="18">
        <v>38600</v>
      </c>
      <c r="GS18" s="18">
        <v>42200</v>
      </c>
      <c r="GT18" s="14">
        <v>82400</v>
      </c>
      <c r="GU18" s="14">
        <v>89000</v>
      </c>
      <c r="GV18" s="14">
        <v>98800</v>
      </c>
      <c r="GW18" s="14">
        <v>104200</v>
      </c>
      <c r="GX18" s="14">
        <v>110500</v>
      </c>
      <c r="GY18" s="26">
        <v>117200</v>
      </c>
      <c r="GZ18" s="26">
        <v>130600</v>
      </c>
      <c r="HA18" s="15">
        <v>180800</v>
      </c>
      <c r="HB18" s="26">
        <v>190400</v>
      </c>
      <c r="HC18" s="26">
        <v>214100</v>
      </c>
      <c r="HD18" s="15">
        <v>218600</v>
      </c>
      <c r="HF18" s="50" t="str">
        <f t="shared" si="100"/>
        <v/>
      </c>
      <c r="HG18" s="50" t="str">
        <f t="shared" si="101"/>
        <v/>
      </c>
      <c r="HH18" s="50" t="str">
        <f t="shared" si="102"/>
        <v/>
      </c>
    </row>
    <row r="19" spans="1:216" ht="23.25" customHeight="1" thickTop="1" thickBot="1">
      <c r="A19" s="169">
        <v>12</v>
      </c>
      <c r="B19" s="138"/>
      <c r="C19" s="138"/>
      <c r="D19" s="138"/>
      <c r="E19" s="113"/>
      <c r="F19" s="113"/>
      <c r="G19" s="114"/>
      <c r="H19" s="121" t="str">
        <f t="shared" si="80"/>
        <v/>
      </c>
      <c r="I19" s="185"/>
      <c r="J19" s="186">
        <v>7600</v>
      </c>
      <c r="K19" s="186"/>
      <c r="L19" s="187"/>
      <c r="M19" s="123" t="str">
        <f t="shared" si="81"/>
        <v/>
      </c>
      <c r="N19" s="123" t="str">
        <f t="shared" si="82"/>
        <v/>
      </c>
      <c r="O19" s="125" t="str">
        <f t="shared" si="83"/>
        <v/>
      </c>
      <c r="P19" s="126" t="str">
        <f t="shared" si="84"/>
        <v/>
      </c>
      <c r="Q19" s="123" t="str">
        <f t="shared" si="85"/>
        <v/>
      </c>
      <c r="R19" s="127" t="str">
        <f t="shared" si="86"/>
        <v/>
      </c>
      <c r="S19" s="123" t="str">
        <f t="shared" si="87"/>
        <v/>
      </c>
      <c r="T19" s="192"/>
      <c r="U19" s="192"/>
      <c r="V19" s="192"/>
      <c r="W19" s="192"/>
      <c r="X19" s="128" t="str">
        <f t="shared" si="88"/>
        <v/>
      </c>
      <c r="Y19" s="129" t="str">
        <f t="shared" si="89"/>
        <v/>
      </c>
      <c r="Z19" s="186"/>
      <c r="AA19" s="186"/>
      <c r="AB19" s="186"/>
      <c r="AC19" s="186"/>
      <c r="AD19" s="186"/>
      <c r="AE19" s="186"/>
      <c r="AF19" s="129" t="str">
        <f t="shared" si="90"/>
        <v/>
      </c>
      <c r="AG19" s="130" t="str">
        <f t="shared" si="91"/>
        <v/>
      </c>
      <c r="AH19" s="131">
        <f t="shared" si="92"/>
        <v>7600</v>
      </c>
      <c r="AI19" s="131">
        <f>IF(AND(J19=""),"",VLOOKUP(J19,BA13:BC35,2,FALSE))</f>
        <v>20</v>
      </c>
      <c r="AJ19" s="131" t="str">
        <f>IF(AND(J19=""),"",VLOOKUP(J19,BA13:BC35,3,FALSE))</f>
        <v>L-19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BA19" s="50">
        <v>7200</v>
      </c>
      <c r="BB19" s="50">
        <v>19</v>
      </c>
      <c r="BC19" s="50" t="s">
        <v>77</v>
      </c>
      <c r="BD19" s="1">
        <f t="shared" si="95"/>
        <v>7600</v>
      </c>
      <c r="BE19" s="1" t="str">
        <f t="shared" si="96"/>
        <v/>
      </c>
      <c r="BF19" s="340" t="str">
        <f t="shared" si="97"/>
        <v/>
      </c>
      <c r="BG19" s="340" t="str">
        <f t="shared" si="98"/>
        <v/>
      </c>
      <c r="BH19" s="340" t="str">
        <f>IF(AND(L19=$AZ$16),$GE$4,IF(AND(L19=$AZ$15),BF19,""))</f>
        <v/>
      </c>
      <c r="BI19" s="340" t="str">
        <f t="shared" si="99"/>
        <v/>
      </c>
      <c r="BJ19" s="340"/>
      <c r="BK19" s="348" t="str">
        <f>CT7</f>
        <v/>
      </c>
      <c r="BL19" s="340">
        <f t="shared" si="0"/>
        <v>57200</v>
      </c>
      <c r="BM19" s="340"/>
      <c r="BN19" s="340">
        <f t="shared" si="1"/>
        <v>57200</v>
      </c>
      <c r="BO19" s="340">
        <f t="shared" si="2"/>
        <v>57200</v>
      </c>
      <c r="BP19" s="340"/>
      <c r="BQ19" s="340">
        <f t="shared" si="3"/>
        <v>57200</v>
      </c>
      <c r="BR19" s="340">
        <f t="shared" si="4"/>
        <v>120700</v>
      </c>
      <c r="BS19" s="340"/>
      <c r="BT19" s="340">
        <f t="shared" si="5"/>
        <v>120700</v>
      </c>
      <c r="BU19" s="340">
        <f t="shared" si="6"/>
        <v>67000</v>
      </c>
      <c r="BV19" s="340"/>
      <c r="BW19" s="340">
        <f t="shared" si="7"/>
        <v>67000</v>
      </c>
      <c r="BX19" s="340">
        <f t="shared" si="8"/>
        <v>51000</v>
      </c>
      <c r="BY19" s="340"/>
      <c r="BZ19" s="340">
        <f t="shared" si="9"/>
        <v>51000</v>
      </c>
      <c r="CA19" s="340">
        <f t="shared" si="10"/>
        <v>39800</v>
      </c>
      <c r="CB19" s="340"/>
      <c r="CC19" s="340">
        <f t="shared" si="11"/>
        <v>39800</v>
      </c>
      <c r="CD19" s="340">
        <f t="shared" si="12"/>
        <v>43500</v>
      </c>
      <c r="CE19" s="340"/>
      <c r="CF19" s="340">
        <f t="shared" si="13"/>
        <v>43500</v>
      </c>
      <c r="CG19" s="340">
        <f t="shared" si="14"/>
        <v>80200</v>
      </c>
      <c r="CH19" s="340"/>
      <c r="CI19" s="340">
        <f t="shared" si="15"/>
        <v>80200</v>
      </c>
      <c r="CJ19" s="340">
        <f t="shared" si="16"/>
        <v>91700</v>
      </c>
      <c r="CK19" s="340"/>
      <c r="CL19" s="340">
        <f t="shared" si="17"/>
        <v>91700</v>
      </c>
      <c r="CM19" s="340">
        <f t="shared" si="18"/>
        <v>101800</v>
      </c>
      <c r="CN19" s="340"/>
      <c r="CO19" s="340">
        <f t="shared" si="19"/>
        <v>101800</v>
      </c>
      <c r="CP19" s="340">
        <f t="shared" si="20"/>
        <v>113800</v>
      </c>
      <c r="CQ19" s="340"/>
      <c r="CR19" s="340">
        <f t="shared" si="21"/>
        <v>113800</v>
      </c>
      <c r="CS19" s="340">
        <f t="shared" si="22"/>
        <v>120700</v>
      </c>
      <c r="CT19" s="340"/>
      <c r="CU19" s="340">
        <f t="shared" si="23"/>
        <v>120700</v>
      </c>
      <c r="CV19" s="340">
        <f t="shared" si="24"/>
        <v>51000</v>
      </c>
      <c r="CW19" s="340"/>
      <c r="CX19" s="340">
        <f t="shared" si="25"/>
        <v>51000</v>
      </c>
      <c r="CY19" s="340">
        <f t="shared" si="26"/>
        <v>51000</v>
      </c>
      <c r="CZ19" s="340"/>
      <c r="DA19" s="340">
        <f t="shared" si="27"/>
        <v>51000</v>
      </c>
      <c r="DB19" s="340">
        <f t="shared" si="28"/>
        <v>57200</v>
      </c>
      <c r="DC19" s="340"/>
      <c r="DD19" s="340">
        <f t="shared" si="29"/>
        <v>57200</v>
      </c>
      <c r="DE19" s="340">
        <f t="shared" si="30"/>
        <v>57200</v>
      </c>
      <c r="DF19" s="340"/>
      <c r="DG19" s="340">
        <f t="shared" si="31"/>
        <v>57200</v>
      </c>
      <c r="DH19" s="340">
        <f t="shared" si="32"/>
        <v>26800</v>
      </c>
      <c r="DI19" s="340"/>
      <c r="DJ19" s="340">
        <f t="shared" si="33"/>
        <v>26800</v>
      </c>
      <c r="DK19" s="340">
        <f t="shared" si="34"/>
        <v>27100</v>
      </c>
      <c r="DL19" s="340"/>
      <c r="DM19" s="340">
        <f t="shared" si="35"/>
        <v>27100</v>
      </c>
      <c r="DN19" s="340">
        <f t="shared" si="36"/>
        <v>27600</v>
      </c>
      <c r="DO19" s="340"/>
      <c r="DP19" s="340">
        <f t="shared" si="37"/>
        <v>27600</v>
      </c>
      <c r="DQ19" s="340">
        <f t="shared" si="38"/>
        <v>29000</v>
      </c>
      <c r="DR19" s="340"/>
      <c r="DS19" s="340">
        <f t="shared" si="39"/>
        <v>29000</v>
      </c>
      <c r="DT19" s="340">
        <f t="shared" si="40"/>
        <v>29000</v>
      </c>
      <c r="DU19" s="340"/>
      <c r="DV19" s="340">
        <f t="shared" si="41"/>
        <v>29000</v>
      </c>
      <c r="DW19" s="340">
        <f t="shared" si="42"/>
        <v>27600</v>
      </c>
      <c r="DX19" s="340"/>
      <c r="DY19" s="340">
        <f t="shared" si="43"/>
        <v>27600</v>
      </c>
      <c r="DZ19" s="340">
        <f t="shared" si="44"/>
        <v>67000</v>
      </c>
      <c r="EA19" s="340"/>
      <c r="EB19" s="340">
        <f t="shared" si="45"/>
        <v>67000</v>
      </c>
      <c r="EC19" s="340">
        <f t="shared" si="46"/>
        <v>67000</v>
      </c>
      <c r="ED19" s="340"/>
      <c r="EE19" s="340">
        <f t="shared" si="47"/>
        <v>67000</v>
      </c>
      <c r="EF19" s="340">
        <f t="shared" si="48"/>
        <v>29000</v>
      </c>
      <c r="EG19" s="340"/>
      <c r="EH19" s="340">
        <f t="shared" si="49"/>
        <v>29000</v>
      </c>
      <c r="EI19" s="340">
        <f t="shared" si="50"/>
        <v>0</v>
      </c>
      <c r="EJ19" s="340"/>
      <c r="EK19" s="340">
        <f t="shared" si="51"/>
        <v>0</v>
      </c>
      <c r="EL19" s="340">
        <f t="shared" si="52"/>
        <v>0</v>
      </c>
      <c r="EM19" s="340"/>
      <c r="EN19" s="340">
        <f t="shared" si="53"/>
        <v>0</v>
      </c>
      <c r="EO19" s="340">
        <f t="shared" si="54"/>
        <v>0</v>
      </c>
      <c r="EP19" s="340"/>
      <c r="EQ19" s="340">
        <f t="shared" si="55"/>
        <v>0</v>
      </c>
      <c r="ER19" s="340">
        <f t="shared" si="56"/>
        <v>0</v>
      </c>
      <c r="ES19" s="340"/>
      <c r="ET19" s="340">
        <f t="shared" si="57"/>
        <v>0</v>
      </c>
      <c r="EU19" s="340">
        <f t="shared" si="58"/>
        <v>0</v>
      </c>
      <c r="EV19" s="340"/>
      <c r="EW19" s="340">
        <f t="shared" si="59"/>
        <v>0</v>
      </c>
      <c r="EX19" s="340">
        <f t="shared" si="60"/>
        <v>0</v>
      </c>
      <c r="EY19" s="340"/>
      <c r="EZ19" s="340">
        <f t="shared" si="61"/>
        <v>0</v>
      </c>
      <c r="FA19" s="340">
        <f t="shared" si="62"/>
        <v>0</v>
      </c>
      <c r="FB19" s="340"/>
      <c r="FC19" s="340">
        <f t="shared" si="63"/>
        <v>0</v>
      </c>
      <c r="FD19" s="340">
        <f t="shared" si="64"/>
        <v>0</v>
      </c>
      <c r="FE19" s="340"/>
      <c r="FF19" s="340">
        <f t="shared" si="65"/>
        <v>0</v>
      </c>
      <c r="FG19" s="340">
        <f t="shared" si="66"/>
        <v>0</v>
      </c>
      <c r="FH19" s="340"/>
      <c r="FI19" s="340">
        <f t="shared" si="67"/>
        <v>0</v>
      </c>
      <c r="FJ19" s="340">
        <f t="shared" si="68"/>
        <v>0</v>
      </c>
      <c r="FK19" s="340"/>
      <c r="FL19" s="340">
        <f t="shared" si="69"/>
        <v>0</v>
      </c>
      <c r="FM19" s="340">
        <f t="shared" si="70"/>
        <v>0</v>
      </c>
      <c r="FN19" s="340"/>
      <c r="FO19" s="340">
        <f t="shared" si="71"/>
        <v>0</v>
      </c>
      <c r="FP19" s="340">
        <f t="shared" si="72"/>
        <v>0</v>
      </c>
      <c r="FQ19" s="340"/>
      <c r="FR19" s="340">
        <f t="shared" si="73"/>
        <v>0</v>
      </c>
      <c r="FS19" s="340">
        <f t="shared" si="74"/>
        <v>0</v>
      </c>
      <c r="FT19" s="340"/>
      <c r="FU19" s="340">
        <f t="shared" si="75"/>
        <v>0</v>
      </c>
      <c r="FV19" s="340">
        <f t="shared" si="76"/>
        <v>0</v>
      </c>
      <c r="FW19" s="340"/>
      <c r="FX19" s="340">
        <f t="shared" si="77"/>
        <v>0</v>
      </c>
      <c r="FY19" s="42"/>
      <c r="FZ19" s="42"/>
      <c r="GA19" s="42"/>
      <c r="GB19" s="42"/>
      <c r="GC19" s="1">
        <f t="shared" si="78"/>
        <v>57200</v>
      </c>
      <c r="GE19" s="1">
        <f t="shared" si="79"/>
        <v>57200</v>
      </c>
      <c r="GG19" s="1">
        <v>57200</v>
      </c>
      <c r="GH19" s="111">
        <v>67000</v>
      </c>
      <c r="GI19" s="1">
        <v>51000</v>
      </c>
      <c r="GJ19" s="1">
        <v>80200</v>
      </c>
      <c r="GK19" s="31">
        <v>26800</v>
      </c>
      <c r="GL19" s="31">
        <v>27100</v>
      </c>
      <c r="GM19" s="14">
        <v>27600</v>
      </c>
      <c r="GN19" s="14">
        <v>29000</v>
      </c>
      <c r="GO19" s="14">
        <v>31400</v>
      </c>
      <c r="GP19" s="16">
        <v>32400</v>
      </c>
      <c r="GQ19" s="17">
        <v>34000</v>
      </c>
      <c r="GR19" s="18">
        <v>39800</v>
      </c>
      <c r="GS19" s="18">
        <v>43500</v>
      </c>
      <c r="GT19" s="14">
        <v>84900</v>
      </c>
      <c r="GU19" s="14">
        <v>91700</v>
      </c>
      <c r="GV19" s="26">
        <v>101800</v>
      </c>
      <c r="GW19" s="26">
        <v>107300</v>
      </c>
      <c r="GX19" s="26">
        <v>113800</v>
      </c>
      <c r="GY19" s="15">
        <v>120700</v>
      </c>
      <c r="GZ19" s="15">
        <v>134500</v>
      </c>
      <c r="HA19" s="15">
        <v>186200</v>
      </c>
      <c r="HB19" s="26">
        <v>196100</v>
      </c>
      <c r="HC19" s="26"/>
      <c r="HD19" s="15"/>
      <c r="HF19" s="50" t="str">
        <f t="shared" si="100"/>
        <v/>
      </c>
      <c r="HG19" s="50" t="str">
        <f t="shared" si="101"/>
        <v/>
      </c>
      <c r="HH19" s="50" t="str">
        <f t="shared" si="102"/>
        <v/>
      </c>
    </row>
    <row r="20" spans="1:216" ht="23.25" customHeight="1" thickTop="1" thickBot="1">
      <c r="A20" s="169">
        <v>13</v>
      </c>
      <c r="B20" s="138"/>
      <c r="C20" s="138"/>
      <c r="D20" s="138"/>
      <c r="E20" s="113"/>
      <c r="F20" s="113"/>
      <c r="G20" s="114"/>
      <c r="H20" s="121" t="str">
        <f t="shared" si="80"/>
        <v/>
      </c>
      <c r="I20" s="185"/>
      <c r="J20" s="186">
        <v>3600</v>
      </c>
      <c r="K20" s="186"/>
      <c r="L20" s="187"/>
      <c r="M20" s="123" t="str">
        <f t="shared" si="81"/>
        <v/>
      </c>
      <c r="N20" s="123" t="str">
        <f t="shared" si="82"/>
        <v/>
      </c>
      <c r="O20" s="125" t="str">
        <f t="shared" si="83"/>
        <v/>
      </c>
      <c r="P20" s="126" t="str">
        <f t="shared" si="84"/>
        <v/>
      </c>
      <c r="Q20" s="123" t="str">
        <f t="shared" si="85"/>
        <v/>
      </c>
      <c r="R20" s="127" t="str">
        <f t="shared" si="86"/>
        <v/>
      </c>
      <c r="S20" s="123" t="str">
        <f t="shared" si="87"/>
        <v/>
      </c>
      <c r="T20" s="192"/>
      <c r="U20" s="192"/>
      <c r="V20" s="192"/>
      <c r="W20" s="192"/>
      <c r="X20" s="128" t="str">
        <f t="shared" si="88"/>
        <v/>
      </c>
      <c r="Y20" s="129" t="str">
        <f t="shared" si="89"/>
        <v/>
      </c>
      <c r="Z20" s="186"/>
      <c r="AA20" s="186"/>
      <c r="AB20" s="186"/>
      <c r="AC20" s="186"/>
      <c r="AD20" s="186"/>
      <c r="AE20" s="186"/>
      <c r="AF20" s="129" t="str">
        <f t="shared" si="90"/>
        <v/>
      </c>
      <c r="AG20" s="130" t="str">
        <f t="shared" si="91"/>
        <v/>
      </c>
      <c r="AH20" s="131">
        <f t="shared" si="92"/>
        <v>3600</v>
      </c>
      <c r="AI20" s="131" t="e">
        <f>IF(AND(J20=""),"",VLOOKUP(J20,BA14:BC35,2,FALSE))</f>
        <v>#N/A</v>
      </c>
      <c r="AJ20" s="131" t="e">
        <f>IF(AND(J20=""),"",VLOOKUP(J20,BA14:BC35,3,FALSE))</f>
        <v>#N/A</v>
      </c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BA20" s="50">
        <v>7600</v>
      </c>
      <c r="BB20" s="50">
        <v>20</v>
      </c>
      <c r="BC20" s="50" t="s">
        <v>78</v>
      </c>
      <c r="BD20" s="1">
        <f t="shared" si="95"/>
        <v>3600</v>
      </c>
      <c r="BE20" s="1" t="str">
        <f t="shared" si="96"/>
        <v/>
      </c>
      <c r="BF20" s="340" t="str">
        <f t="shared" si="97"/>
        <v/>
      </c>
      <c r="BG20" s="340" t="str">
        <f t="shared" si="98"/>
        <v/>
      </c>
      <c r="BH20" s="340" t="str">
        <f>IF(AND(L20=$AZ$16),$GE$4,IF(AND(L20=$AZ$15),BF20,""))</f>
        <v/>
      </c>
      <c r="BI20" s="340" t="str">
        <f t="shared" si="99"/>
        <v/>
      </c>
      <c r="BJ20" s="340"/>
      <c r="BK20" s="348" t="str">
        <f>CW7</f>
        <v/>
      </c>
      <c r="BL20" s="340">
        <f t="shared" si="0"/>
        <v>58900</v>
      </c>
      <c r="BM20" s="340"/>
      <c r="BN20" s="340">
        <f t="shared" si="1"/>
        <v>58900</v>
      </c>
      <c r="BO20" s="340">
        <f t="shared" si="2"/>
        <v>58900</v>
      </c>
      <c r="BP20" s="340"/>
      <c r="BQ20" s="340">
        <f t="shared" si="3"/>
        <v>58900</v>
      </c>
      <c r="BR20" s="340">
        <f t="shared" si="4"/>
        <v>124300</v>
      </c>
      <c r="BS20" s="340"/>
      <c r="BT20" s="340">
        <f t="shared" si="5"/>
        <v>124300</v>
      </c>
      <c r="BU20" s="340">
        <f t="shared" si="6"/>
        <v>69000</v>
      </c>
      <c r="BV20" s="340"/>
      <c r="BW20" s="340">
        <f t="shared" si="7"/>
        <v>69000</v>
      </c>
      <c r="BX20" s="340">
        <f t="shared" si="8"/>
        <v>52500</v>
      </c>
      <c r="BY20" s="340"/>
      <c r="BZ20" s="340">
        <f t="shared" si="9"/>
        <v>52500</v>
      </c>
      <c r="CA20" s="340">
        <f t="shared" si="10"/>
        <v>41000</v>
      </c>
      <c r="CB20" s="340"/>
      <c r="CC20" s="340">
        <f t="shared" si="11"/>
        <v>41000</v>
      </c>
      <c r="CD20" s="340">
        <f t="shared" si="12"/>
        <v>44800</v>
      </c>
      <c r="CE20" s="340"/>
      <c r="CF20" s="340">
        <f t="shared" si="13"/>
        <v>44800</v>
      </c>
      <c r="CG20" s="340">
        <f t="shared" si="14"/>
        <v>82600</v>
      </c>
      <c r="CH20" s="340"/>
      <c r="CI20" s="340">
        <f t="shared" si="15"/>
        <v>82600</v>
      </c>
      <c r="CJ20" s="340">
        <f t="shared" si="16"/>
        <v>94500</v>
      </c>
      <c r="CK20" s="340"/>
      <c r="CL20" s="340">
        <f t="shared" si="17"/>
        <v>94500</v>
      </c>
      <c r="CM20" s="340">
        <f t="shared" si="18"/>
        <v>104900</v>
      </c>
      <c r="CN20" s="340"/>
      <c r="CO20" s="340">
        <f t="shared" si="19"/>
        <v>104900</v>
      </c>
      <c r="CP20" s="340">
        <f t="shared" si="20"/>
        <v>117200</v>
      </c>
      <c r="CQ20" s="340"/>
      <c r="CR20" s="340">
        <f t="shared" si="21"/>
        <v>117200</v>
      </c>
      <c r="CS20" s="340">
        <f t="shared" si="22"/>
        <v>124300</v>
      </c>
      <c r="CT20" s="340"/>
      <c r="CU20" s="340">
        <f t="shared" si="23"/>
        <v>124300</v>
      </c>
      <c r="CV20" s="340">
        <f t="shared" si="24"/>
        <v>52500</v>
      </c>
      <c r="CW20" s="340"/>
      <c r="CX20" s="340">
        <f t="shared" si="25"/>
        <v>52500</v>
      </c>
      <c r="CY20" s="340">
        <f t="shared" si="26"/>
        <v>52500</v>
      </c>
      <c r="CZ20" s="340"/>
      <c r="DA20" s="340">
        <f t="shared" si="27"/>
        <v>52500</v>
      </c>
      <c r="DB20" s="340">
        <f t="shared" si="28"/>
        <v>58900</v>
      </c>
      <c r="DC20" s="340"/>
      <c r="DD20" s="340">
        <f t="shared" si="29"/>
        <v>58900</v>
      </c>
      <c r="DE20" s="340">
        <f t="shared" si="30"/>
        <v>58900</v>
      </c>
      <c r="DF20" s="340"/>
      <c r="DG20" s="340">
        <f t="shared" si="31"/>
        <v>58900</v>
      </c>
      <c r="DH20" s="340">
        <f t="shared" si="32"/>
        <v>27600</v>
      </c>
      <c r="DI20" s="340"/>
      <c r="DJ20" s="340">
        <f t="shared" si="33"/>
        <v>27600</v>
      </c>
      <c r="DK20" s="340">
        <f t="shared" si="34"/>
        <v>27900</v>
      </c>
      <c r="DL20" s="340"/>
      <c r="DM20" s="340">
        <f t="shared" si="35"/>
        <v>27900</v>
      </c>
      <c r="DN20" s="340">
        <f t="shared" si="36"/>
        <v>28400</v>
      </c>
      <c r="DO20" s="340"/>
      <c r="DP20" s="340">
        <f t="shared" si="37"/>
        <v>28400</v>
      </c>
      <c r="DQ20" s="340">
        <f t="shared" si="38"/>
        <v>29900</v>
      </c>
      <c r="DR20" s="340"/>
      <c r="DS20" s="340">
        <f t="shared" si="39"/>
        <v>29900</v>
      </c>
      <c r="DT20" s="340">
        <f t="shared" si="40"/>
        <v>29900</v>
      </c>
      <c r="DU20" s="340"/>
      <c r="DV20" s="340">
        <f t="shared" si="41"/>
        <v>29900</v>
      </c>
      <c r="DW20" s="340">
        <f t="shared" si="42"/>
        <v>28400</v>
      </c>
      <c r="DX20" s="340"/>
      <c r="DY20" s="340">
        <f t="shared" si="43"/>
        <v>28400</v>
      </c>
      <c r="DZ20" s="340">
        <f t="shared" si="44"/>
        <v>69000</v>
      </c>
      <c r="EA20" s="340"/>
      <c r="EB20" s="340">
        <f t="shared" si="45"/>
        <v>69000</v>
      </c>
      <c r="EC20" s="340">
        <f t="shared" si="46"/>
        <v>69000</v>
      </c>
      <c r="ED20" s="340"/>
      <c r="EE20" s="340">
        <f t="shared" si="47"/>
        <v>69000</v>
      </c>
      <c r="EF20" s="340">
        <f t="shared" si="48"/>
        <v>29900</v>
      </c>
      <c r="EG20" s="340"/>
      <c r="EH20" s="340">
        <f t="shared" si="49"/>
        <v>29900</v>
      </c>
      <c r="EI20" s="340">
        <f t="shared" si="50"/>
        <v>0</v>
      </c>
      <c r="EJ20" s="340"/>
      <c r="EK20" s="340">
        <f t="shared" si="51"/>
        <v>0</v>
      </c>
      <c r="EL20" s="340">
        <f t="shared" si="52"/>
        <v>0</v>
      </c>
      <c r="EM20" s="340"/>
      <c r="EN20" s="340">
        <f t="shared" si="53"/>
        <v>0</v>
      </c>
      <c r="EO20" s="340">
        <f t="shared" si="54"/>
        <v>0</v>
      </c>
      <c r="EP20" s="340"/>
      <c r="EQ20" s="340">
        <f t="shared" si="55"/>
        <v>0</v>
      </c>
      <c r="ER20" s="340">
        <f t="shared" si="56"/>
        <v>0</v>
      </c>
      <c r="ES20" s="340"/>
      <c r="ET20" s="340">
        <f t="shared" si="57"/>
        <v>0</v>
      </c>
      <c r="EU20" s="340">
        <f t="shared" si="58"/>
        <v>0</v>
      </c>
      <c r="EV20" s="340"/>
      <c r="EW20" s="340">
        <f t="shared" si="59"/>
        <v>0</v>
      </c>
      <c r="EX20" s="340">
        <f t="shared" si="60"/>
        <v>0</v>
      </c>
      <c r="EY20" s="340"/>
      <c r="EZ20" s="340">
        <f t="shared" si="61"/>
        <v>0</v>
      </c>
      <c r="FA20" s="340">
        <f t="shared" si="62"/>
        <v>0</v>
      </c>
      <c r="FB20" s="340"/>
      <c r="FC20" s="340">
        <f t="shared" si="63"/>
        <v>0</v>
      </c>
      <c r="FD20" s="340">
        <f t="shared" si="64"/>
        <v>0</v>
      </c>
      <c r="FE20" s="340"/>
      <c r="FF20" s="340">
        <f t="shared" si="65"/>
        <v>0</v>
      </c>
      <c r="FG20" s="340">
        <f t="shared" si="66"/>
        <v>0</v>
      </c>
      <c r="FH20" s="340"/>
      <c r="FI20" s="340">
        <f t="shared" si="67"/>
        <v>0</v>
      </c>
      <c r="FJ20" s="340">
        <f t="shared" si="68"/>
        <v>0</v>
      </c>
      <c r="FK20" s="340"/>
      <c r="FL20" s="340">
        <f t="shared" si="69"/>
        <v>0</v>
      </c>
      <c r="FM20" s="340">
        <f t="shared" si="70"/>
        <v>0</v>
      </c>
      <c r="FN20" s="340"/>
      <c r="FO20" s="340">
        <f t="shared" si="71"/>
        <v>0</v>
      </c>
      <c r="FP20" s="340">
        <f t="shared" si="72"/>
        <v>0</v>
      </c>
      <c r="FQ20" s="340"/>
      <c r="FR20" s="340">
        <f t="shared" si="73"/>
        <v>0</v>
      </c>
      <c r="FS20" s="340">
        <f t="shared" si="74"/>
        <v>0</v>
      </c>
      <c r="FT20" s="340"/>
      <c r="FU20" s="340">
        <f t="shared" si="75"/>
        <v>0</v>
      </c>
      <c r="FV20" s="340">
        <f t="shared" si="76"/>
        <v>0</v>
      </c>
      <c r="FW20" s="340"/>
      <c r="FX20" s="340">
        <f t="shared" si="77"/>
        <v>0</v>
      </c>
      <c r="FY20" s="42"/>
      <c r="FZ20" s="42"/>
      <c r="GA20" s="42"/>
      <c r="GB20" s="42"/>
      <c r="GC20" s="1">
        <f t="shared" si="78"/>
        <v>58900</v>
      </c>
      <c r="GE20" s="1">
        <f t="shared" si="79"/>
        <v>58900</v>
      </c>
      <c r="GG20" s="1">
        <v>58900</v>
      </c>
      <c r="GH20" s="111">
        <v>69000</v>
      </c>
      <c r="GI20" s="1">
        <v>52500</v>
      </c>
      <c r="GJ20" s="1">
        <v>82600</v>
      </c>
      <c r="GK20" s="31">
        <v>27600</v>
      </c>
      <c r="GL20" s="31">
        <v>27900</v>
      </c>
      <c r="GM20" s="15">
        <v>28400</v>
      </c>
      <c r="GN20" s="14">
        <v>29900</v>
      </c>
      <c r="GO20" s="14">
        <v>32300</v>
      </c>
      <c r="GP20" s="16">
        <v>33400</v>
      </c>
      <c r="GQ20" s="17">
        <v>35000</v>
      </c>
      <c r="GR20" s="18">
        <v>41000</v>
      </c>
      <c r="GS20" s="18">
        <v>44800</v>
      </c>
      <c r="GT20" s="14">
        <v>87400</v>
      </c>
      <c r="GU20" s="14">
        <v>94500</v>
      </c>
      <c r="GV20" s="26">
        <v>104900</v>
      </c>
      <c r="GW20" s="26">
        <v>110500</v>
      </c>
      <c r="GX20" s="26">
        <v>117200</v>
      </c>
      <c r="GY20" s="26">
        <v>124300</v>
      </c>
      <c r="GZ20" s="26">
        <v>138500</v>
      </c>
      <c r="HA20" s="15">
        <v>191800</v>
      </c>
      <c r="HB20" s="14">
        <v>202000</v>
      </c>
      <c r="HC20" s="14"/>
      <c r="HD20" s="27"/>
      <c r="HF20" s="50" t="str">
        <f t="shared" si="100"/>
        <v/>
      </c>
      <c r="HG20" s="50" t="str">
        <f t="shared" si="101"/>
        <v/>
      </c>
      <c r="HH20" s="50" t="str">
        <f t="shared" si="102"/>
        <v/>
      </c>
    </row>
    <row r="21" spans="1:216" ht="23.25" customHeight="1" thickTop="1" thickBot="1">
      <c r="A21" s="169">
        <v>14</v>
      </c>
      <c r="B21" s="138"/>
      <c r="C21" s="138"/>
      <c r="D21" s="138"/>
      <c r="E21" s="113"/>
      <c r="F21" s="113"/>
      <c r="G21" s="114"/>
      <c r="H21" s="121" t="str">
        <f t="shared" si="80"/>
        <v/>
      </c>
      <c r="I21" s="185"/>
      <c r="J21" s="186">
        <v>3600</v>
      </c>
      <c r="K21" s="186"/>
      <c r="L21" s="187"/>
      <c r="M21" s="123" t="str">
        <f t="shared" si="81"/>
        <v/>
      </c>
      <c r="N21" s="123" t="str">
        <f t="shared" si="82"/>
        <v/>
      </c>
      <c r="O21" s="125" t="str">
        <f t="shared" si="83"/>
        <v/>
      </c>
      <c r="P21" s="126" t="str">
        <f t="shared" si="84"/>
        <v/>
      </c>
      <c r="Q21" s="123" t="str">
        <f t="shared" si="85"/>
        <v/>
      </c>
      <c r="R21" s="127" t="str">
        <f t="shared" si="86"/>
        <v/>
      </c>
      <c r="S21" s="123" t="str">
        <f t="shared" si="87"/>
        <v/>
      </c>
      <c r="T21" s="192"/>
      <c r="U21" s="192"/>
      <c r="V21" s="192"/>
      <c r="W21" s="192"/>
      <c r="X21" s="128" t="str">
        <f t="shared" si="88"/>
        <v/>
      </c>
      <c r="Y21" s="129" t="str">
        <f t="shared" si="89"/>
        <v/>
      </c>
      <c r="Z21" s="186"/>
      <c r="AA21" s="186"/>
      <c r="AB21" s="186"/>
      <c r="AC21" s="186"/>
      <c r="AD21" s="186"/>
      <c r="AE21" s="186"/>
      <c r="AF21" s="129" t="str">
        <f t="shared" si="90"/>
        <v/>
      </c>
      <c r="AG21" s="130" t="str">
        <f t="shared" si="91"/>
        <v/>
      </c>
      <c r="AH21" s="131">
        <f t="shared" si="92"/>
        <v>3600</v>
      </c>
      <c r="AI21" s="131" t="e">
        <f>IF(AND(J21=""),"",VLOOKUP(J21,BA15:BC35,2,FALSE))</f>
        <v>#N/A</v>
      </c>
      <c r="AJ21" s="131" t="e">
        <f>IF(AND(J21=""),"",VLOOKUP(J21,BA15:BC35,3,FALSE))</f>
        <v>#N/A</v>
      </c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BA21" s="50">
        <v>8200</v>
      </c>
      <c r="BB21" s="50">
        <v>21</v>
      </c>
      <c r="BC21" s="50" t="s">
        <v>79</v>
      </c>
      <c r="BD21" s="1">
        <f t="shared" si="95"/>
        <v>3600</v>
      </c>
      <c r="BE21" s="1" t="str">
        <f t="shared" si="96"/>
        <v/>
      </c>
      <c r="BF21" s="340" t="str">
        <f t="shared" si="97"/>
        <v/>
      </c>
      <c r="BG21" s="340" t="str">
        <f t="shared" si="98"/>
        <v/>
      </c>
      <c r="BH21" s="340" t="str">
        <f>IF(AND(L21=$AZ$16),$GE$4,IF(AND(L21=$AZ$15),BF21,""))</f>
        <v/>
      </c>
      <c r="BI21" s="340" t="str">
        <f t="shared" si="99"/>
        <v/>
      </c>
      <c r="BJ21" s="340"/>
      <c r="BK21" s="348" t="str">
        <f>CZ7</f>
        <v/>
      </c>
      <c r="BL21" s="340">
        <f t="shared" si="0"/>
        <v>60700</v>
      </c>
      <c r="BM21" s="340"/>
      <c r="BN21" s="340">
        <f t="shared" si="1"/>
        <v>60700</v>
      </c>
      <c r="BO21" s="340">
        <f t="shared" si="2"/>
        <v>60700</v>
      </c>
      <c r="BP21" s="340"/>
      <c r="BQ21" s="340">
        <f t="shared" si="3"/>
        <v>60700</v>
      </c>
      <c r="BR21" s="340">
        <f t="shared" si="4"/>
        <v>128000</v>
      </c>
      <c r="BS21" s="340"/>
      <c r="BT21" s="340">
        <f t="shared" si="5"/>
        <v>128000</v>
      </c>
      <c r="BU21" s="340">
        <f t="shared" si="6"/>
        <v>71100</v>
      </c>
      <c r="BV21" s="340"/>
      <c r="BW21" s="340">
        <f t="shared" si="7"/>
        <v>71100</v>
      </c>
      <c r="BX21" s="340">
        <f t="shared" si="8"/>
        <v>54100</v>
      </c>
      <c r="BY21" s="340"/>
      <c r="BZ21" s="340">
        <f t="shared" si="9"/>
        <v>54100</v>
      </c>
      <c r="CA21" s="340">
        <f t="shared" si="10"/>
        <v>42200</v>
      </c>
      <c r="CB21" s="340"/>
      <c r="CC21" s="340">
        <f t="shared" si="11"/>
        <v>42200</v>
      </c>
      <c r="CD21" s="340">
        <f t="shared" si="12"/>
        <v>46100</v>
      </c>
      <c r="CE21" s="340"/>
      <c r="CF21" s="340">
        <f t="shared" si="13"/>
        <v>46100</v>
      </c>
      <c r="CG21" s="340">
        <f t="shared" si="14"/>
        <v>85100</v>
      </c>
      <c r="CH21" s="340"/>
      <c r="CI21" s="340">
        <f t="shared" si="15"/>
        <v>85100</v>
      </c>
      <c r="CJ21" s="340">
        <f t="shared" si="16"/>
        <v>97300</v>
      </c>
      <c r="CK21" s="340"/>
      <c r="CL21" s="340">
        <f t="shared" si="17"/>
        <v>97300</v>
      </c>
      <c r="CM21" s="340">
        <f t="shared" si="18"/>
        <v>108000</v>
      </c>
      <c r="CN21" s="340"/>
      <c r="CO21" s="340">
        <f t="shared" si="19"/>
        <v>108000</v>
      </c>
      <c r="CP21" s="340">
        <f t="shared" si="20"/>
        <v>120700</v>
      </c>
      <c r="CQ21" s="340"/>
      <c r="CR21" s="340">
        <f t="shared" si="21"/>
        <v>120700</v>
      </c>
      <c r="CS21" s="340">
        <f t="shared" si="22"/>
        <v>128000</v>
      </c>
      <c r="CT21" s="340"/>
      <c r="CU21" s="340">
        <f t="shared" si="23"/>
        <v>128000</v>
      </c>
      <c r="CV21" s="340">
        <f t="shared" si="24"/>
        <v>54100</v>
      </c>
      <c r="CW21" s="340"/>
      <c r="CX21" s="340">
        <f t="shared" si="25"/>
        <v>54100</v>
      </c>
      <c r="CY21" s="340">
        <f t="shared" si="26"/>
        <v>54100</v>
      </c>
      <c r="CZ21" s="340"/>
      <c r="DA21" s="340">
        <f t="shared" si="27"/>
        <v>54100</v>
      </c>
      <c r="DB21" s="340">
        <f t="shared" si="28"/>
        <v>60700</v>
      </c>
      <c r="DC21" s="340"/>
      <c r="DD21" s="340">
        <f t="shared" si="29"/>
        <v>60700</v>
      </c>
      <c r="DE21" s="340">
        <f t="shared" si="30"/>
        <v>60700</v>
      </c>
      <c r="DF21" s="340"/>
      <c r="DG21" s="340">
        <f t="shared" si="31"/>
        <v>60700</v>
      </c>
      <c r="DH21" s="340">
        <f t="shared" si="32"/>
        <v>28400</v>
      </c>
      <c r="DI21" s="340"/>
      <c r="DJ21" s="340">
        <f t="shared" si="33"/>
        <v>28400</v>
      </c>
      <c r="DK21" s="340">
        <f t="shared" si="34"/>
        <v>28700</v>
      </c>
      <c r="DL21" s="340"/>
      <c r="DM21" s="340">
        <f t="shared" si="35"/>
        <v>28700</v>
      </c>
      <c r="DN21" s="340">
        <f t="shared" si="36"/>
        <v>29300</v>
      </c>
      <c r="DO21" s="340"/>
      <c r="DP21" s="340">
        <f t="shared" si="37"/>
        <v>29300</v>
      </c>
      <c r="DQ21" s="340">
        <f t="shared" si="38"/>
        <v>30800</v>
      </c>
      <c r="DR21" s="340"/>
      <c r="DS21" s="340">
        <f t="shared" si="39"/>
        <v>30800</v>
      </c>
      <c r="DT21" s="340">
        <f t="shared" si="40"/>
        <v>30800</v>
      </c>
      <c r="DU21" s="340"/>
      <c r="DV21" s="340">
        <f t="shared" si="41"/>
        <v>30800</v>
      </c>
      <c r="DW21" s="340">
        <f t="shared" si="42"/>
        <v>29300</v>
      </c>
      <c r="DX21" s="340"/>
      <c r="DY21" s="340">
        <f t="shared" si="43"/>
        <v>29300</v>
      </c>
      <c r="DZ21" s="340">
        <f t="shared" si="44"/>
        <v>71100</v>
      </c>
      <c r="EA21" s="340"/>
      <c r="EB21" s="340">
        <f t="shared" si="45"/>
        <v>71100</v>
      </c>
      <c r="EC21" s="340">
        <f t="shared" si="46"/>
        <v>71100</v>
      </c>
      <c r="ED21" s="340"/>
      <c r="EE21" s="340">
        <f t="shared" si="47"/>
        <v>71100</v>
      </c>
      <c r="EF21" s="340">
        <f t="shared" si="48"/>
        <v>30800</v>
      </c>
      <c r="EG21" s="340"/>
      <c r="EH21" s="340">
        <f t="shared" si="49"/>
        <v>30800</v>
      </c>
      <c r="EI21" s="340">
        <f t="shared" si="50"/>
        <v>0</v>
      </c>
      <c r="EJ21" s="340"/>
      <c r="EK21" s="340">
        <f t="shared" si="51"/>
        <v>0</v>
      </c>
      <c r="EL21" s="340">
        <f t="shared" si="52"/>
        <v>0</v>
      </c>
      <c r="EM21" s="340"/>
      <c r="EN21" s="340">
        <f t="shared" si="53"/>
        <v>0</v>
      </c>
      <c r="EO21" s="340">
        <f t="shared" si="54"/>
        <v>0</v>
      </c>
      <c r="EP21" s="340"/>
      <c r="EQ21" s="340">
        <f t="shared" si="55"/>
        <v>0</v>
      </c>
      <c r="ER21" s="340">
        <f t="shared" si="56"/>
        <v>0</v>
      </c>
      <c r="ES21" s="340"/>
      <c r="ET21" s="340">
        <f t="shared" si="57"/>
        <v>0</v>
      </c>
      <c r="EU21" s="340">
        <f t="shared" si="58"/>
        <v>0</v>
      </c>
      <c r="EV21" s="340"/>
      <c r="EW21" s="340">
        <f t="shared" si="59"/>
        <v>0</v>
      </c>
      <c r="EX21" s="340">
        <f t="shared" si="60"/>
        <v>0</v>
      </c>
      <c r="EY21" s="340"/>
      <c r="EZ21" s="340">
        <f t="shared" si="61"/>
        <v>0</v>
      </c>
      <c r="FA21" s="340">
        <f t="shared" si="62"/>
        <v>0</v>
      </c>
      <c r="FB21" s="340"/>
      <c r="FC21" s="340">
        <f t="shared" si="63"/>
        <v>0</v>
      </c>
      <c r="FD21" s="340">
        <f t="shared" si="64"/>
        <v>0</v>
      </c>
      <c r="FE21" s="340"/>
      <c r="FF21" s="340">
        <f t="shared" si="65"/>
        <v>0</v>
      </c>
      <c r="FG21" s="340">
        <f t="shared" si="66"/>
        <v>0</v>
      </c>
      <c r="FH21" s="340"/>
      <c r="FI21" s="340">
        <f t="shared" si="67"/>
        <v>0</v>
      </c>
      <c r="FJ21" s="340">
        <f t="shared" si="68"/>
        <v>0</v>
      </c>
      <c r="FK21" s="340"/>
      <c r="FL21" s="340">
        <f t="shared" si="69"/>
        <v>0</v>
      </c>
      <c r="FM21" s="340">
        <f t="shared" si="70"/>
        <v>0</v>
      </c>
      <c r="FN21" s="340"/>
      <c r="FO21" s="340">
        <f t="shared" si="71"/>
        <v>0</v>
      </c>
      <c r="FP21" s="340">
        <f t="shared" si="72"/>
        <v>0</v>
      </c>
      <c r="FQ21" s="340"/>
      <c r="FR21" s="340">
        <f t="shared" si="73"/>
        <v>0</v>
      </c>
      <c r="FS21" s="340">
        <f t="shared" si="74"/>
        <v>0</v>
      </c>
      <c r="FT21" s="340"/>
      <c r="FU21" s="340">
        <f t="shared" si="75"/>
        <v>0</v>
      </c>
      <c r="FV21" s="340">
        <f t="shared" si="76"/>
        <v>0</v>
      </c>
      <c r="FW21" s="340"/>
      <c r="FX21" s="340">
        <f t="shared" si="77"/>
        <v>0</v>
      </c>
      <c r="FY21" s="42"/>
      <c r="FZ21" s="42"/>
      <c r="GA21" s="42"/>
      <c r="GB21" s="42"/>
      <c r="GC21" s="1">
        <f t="shared" si="78"/>
        <v>60700</v>
      </c>
      <c r="GE21" s="1">
        <f t="shared" si="79"/>
        <v>60700</v>
      </c>
      <c r="GG21" s="1">
        <v>60700</v>
      </c>
      <c r="GH21" s="111">
        <v>71100</v>
      </c>
      <c r="GI21" s="1">
        <v>54100</v>
      </c>
      <c r="GJ21" s="1">
        <v>85100</v>
      </c>
      <c r="GK21" s="31">
        <v>28400</v>
      </c>
      <c r="GL21" s="31">
        <v>28700</v>
      </c>
      <c r="GM21" s="14">
        <v>29300</v>
      </c>
      <c r="GN21" s="14">
        <v>30800</v>
      </c>
      <c r="GO21" s="14">
        <v>33300</v>
      </c>
      <c r="GP21" s="16">
        <v>34400</v>
      </c>
      <c r="GQ21" s="17">
        <v>36100</v>
      </c>
      <c r="GR21" s="18">
        <v>42200</v>
      </c>
      <c r="GS21" s="18">
        <v>46100</v>
      </c>
      <c r="GT21" s="14">
        <v>90000</v>
      </c>
      <c r="GU21" s="14">
        <v>97300</v>
      </c>
      <c r="GV21" s="26">
        <v>108000</v>
      </c>
      <c r="GW21" s="26">
        <v>113800</v>
      </c>
      <c r="GX21" s="26">
        <v>120700</v>
      </c>
      <c r="GY21" s="26">
        <v>128000</v>
      </c>
      <c r="GZ21" s="26">
        <v>142700</v>
      </c>
      <c r="HA21" s="15">
        <v>197600</v>
      </c>
      <c r="HB21" s="15">
        <v>208100</v>
      </c>
      <c r="HC21" s="15"/>
      <c r="HD21" s="27"/>
      <c r="HF21" s="50" t="str">
        <f t="shared" si="100"/>
        <v/>
      </c>
      <c r="HG21" s="50" t="str">
        <f t="shared" si="101"/>
        <v/>
      </c>
      <c r="HH21" s="50" t="str">
        <f t="shared" si="102"/>
        <v/>
      </c>
    </row>
    <row r="22" spans="1:216" ht="23.25" customHeight="1" thickTop="1" thickBot="1">
      <c r="A22" s="169">
        <v>15</v>
      </c>
      <c r="B22" s="138"/>
      <c r="C22" s="138"/>
      <c r="D22" s="138"/>
      <c r="E22" s="113"/>
      <c r="F22" s="113"/>
      <c r="G22" s="114"/>
      <c r="H22" s="121" t="str">
        <f t="shared" si="80"/>
        <v/>
      </c>
      <c r="I22" s="185"/>
      <c r="J22" s="186">
        <v>4200</v>
      </c>
      <c r="K22" s="186"/>
      <c r="L22" s="187"/>
      <c r="M22" s="123" t="str">
        <f t="shared" si="81"/>
        <v/>
      </c>
      <c r="N22" s="123" t="str">
        <f t="shared" si="82"/>
        <v/>
      </c>
      <c r="O22" s="125" t="str">
        <f t="shared" si="83"/>
        <v/>
      </c>
      <c r="P22" s="126" t="str">
        <f t="shared" si="84"/>
        <v/>
      </c>
      <c r="Q22" s="123" t="str">
        <f t="shared" si="85"/>
        <v/>
      </c>
      <c r="R22" s="127" t="str">
        <f t="shared" si="86"/>
        <v/>
      </c>
      <c r="S22" s="123" t="str">
        <f t="shared" si="87"/>
        <v/>
      </c>
      <c r="T22" s="192"/>
      <c r="U22" s="192"/>
      <c r="V22" s="192"/>
      <c r="W22" s="192"/>
      <c r="X22" s="128" t="str">
        <f t="shared" si="88"/>
        <v/>
      </c>
      <c r="Y22" s="129" t="str">
        <f t="shared" si="89"/>
        <v/>
      </c>
      <c r="Z22" s="186"/>
      <c r="AA22" s="186"/>
      <c r="AB22" s="186"/>
      <c r="AC22" s="186"/>
      <c r="AD22" s="186"/>
      <c r="AE22" s="186"/>
      <c r="AF22" s="129" t="str">
        <f t="shared" si="90"/>
        <v/>
      </c>
      <c r="AG22" s="130" t="str">
        <f t="shared" si="91"/>
        <v/>
      </c>
      <c r="AH22" s="131">
        <f t="shared" si="92"/>
        <v>4200</v>
      </c>
      <c r="AI22" s="131" t="e">
        <f>IF(AND(J22=""),"",VLOOKUP(J22,BA16:BC35,2,FALSE))</f>
        <v>#N/A</v>
      </c>
      <c r="AJ22" s="131" t="e">
        <f>IF(AND(J22=""),"",VLOOKUP(J22,BA16:BC35,3,FALSE))</f>
        <v>#N/A</v>
      </c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BA22" s="50">
        <v>8700</v>
      </c>
      <c r="BB22" s="50">
        <v>22</v>
      </c>
      <c r="BC22" s="50" t="s">
        <v>80</v>
      </c>
      <c r="BD22" s="1">
        <f t="shared" si="95"/>
        <v>4200</v>
      </c>
      <c r="BE22" s="1" t="str">
        <f t="shared" si="96"/>
        <v/>
      </c>
      <c r="BF22" s="340" t="str">
        <f t="shared" si="97"/>
        <v/>
      </c>
      <c r="BG22" s="340" t="str">
        <f t="shared" si="98"/>
        <v/>
      </c>
      <c r="BH22" s="340" t="str">
        <f>IF(AND(L22=$AZ$16),$GE$4,IF(AND(L22=$AZ$15),BF22,""))</f>
        <v/>
      </c>
      <c r="BI22" s="340" t="str">
        <f t="shared" si="99"/>
        <v/>
      </c>
      <c r="BJ22" s="340"/>
      <c r="BK22" s="348" t="str">
        <f>DC7</f>
        <v/>
      </c>
      <c r="BL22" s="340">
        <f t="shared" si="0"/>
        <v>62500</v>
      </c>
      <c r="BM22" s="340"/>
      <c r="BN22" s="340">
        <f t="shared" si="1"/>
        <v>62500</v>
      </c>
      <c r="BO22" s="340">
        <f t="shared" si="2"/>
        <v>62500</v>
      </c>
      <c r="BP22" s="340"/>
      <c r="BQ22" s="340">
        <f t="shared" si="3"/>
        <v>62500</v>
      </c>
      <c r="BR22" s="340">
        <f t="shared" si="4"/>
        <v>131800</v>
      </c>
      <c r="BS22" s="340"/>
      <c r="BT22" s="340">
        <f t="shared" si="5"/>
        <v>131800</v>
      </c>
      <c r="BU22" s="340">
        <f t="shared" si="6"/>
        <v>73200</v>
      </c>
      <c r="BV22" s="340"/>
      <c r="BW22" s="340">
        <f t="shared" si="7"/>
        <v>73200</v>
      </c>
      <c r="BX22" s="340">
        <f t="shared" si="8"/>
        <v>55700</v>
      </c>
      <c r="BY22" s="340"/>
      <c r="BZ22" s="340">
        <f t="shared" si="9"/>
        <v>55700</v>
      </c>
      <c r="CA22" s="340">
        <f t="shared" si="10"/>
        <v>43500</v>
      </c>
      <c r="CB22" s="340"/>
      <c r="CC22" s="340">
        <f t="shared" si="11"/>
        <v>43500</v>
      </c>
      <c r="CD22" s="340">
        <f t="shared" si="12"/>
        <v>47500</v>
      </c>
      <c r="CE22" s="340"/>
      <c r="CF22" s="340">
        <f t="shared" si="13"/>
        <v>47500</v>
      </c>
      <c r="CG22" s="340">
        <f t="shared" si="14"/>
        <v>87700</v>
      </c>
      <c r="CH22" s="340"/>
      <c r="CI22" s="340">
        <f t="shared" si="15"/>
        <v>87700</v>
      </c>
      <c r="CJ22" s="340">
        <f t="shared" si="16"/>
        <v>100200</v>
      </c>
      <c r="CK22" s="340"/>
      <c r="CL22" s="340">
        <f t="shared" si="17"/>
        <v>100200</v>
      </c>
      <c r="CM22" s="340">
        <f t="shared" si="18"/>
        <v>111200</v>
      </c>
      <c r="CN22" s="340"/>
      <c r="CO22" s="340">
        <f t="shared" si="19"/>
        <v>111200</v>
      </c>
      <c r="CP22" s="340">
        <f t="shared" si="20"/>
        <v>124300</v>
      </c>
      <c r="CQ22" s="340"/>
      <c r="CR22" s="340">
        <f t="shared" si="21"/>
        <v>124300</v>
      </c>
      <c r="CS22" s="340">
        <f t="shared" si="22"/>
        <v>131800</v>
      </c>
      <c r="CT22" s="340"/>
      <c r="CU22" s="340">
        <f t="shared" si="23"/>
        <v>131800</v>
      </c>
      <c r="CV22" s="340">
        <f t="shared" si="24"/>
        <v>55700</v>
      </c>
      <c r="CW22" s="340"/>
      <c r="CX22" s="340">
        <f t="shared" si="25"/>
        <v>55700</v>
      </c>
      <c r="CY22" s="340">
        <f t="shared" si="26"/>
        <v>55700</v>
      </c>
      <c r="CZ22" s="340"/>
      <c r="DA22" s="340">
        <f t="shared" si="27"/>
        <v>55700</v>
      </c>
      <c r="DB22" s="340">
        <f t="shared" si="28"/>
        <v>62500</v>
      </c>
      <c r="DC22" s="340"/>
      <c r="DD22" s="340">
        <f t="shared" si="29"/>
        <v>62500</v>
      </c>
      <c r="DE22" s="340">
        <f t="shared" si="30"/>
        <v>62500</v>
      </c>
      <c r="DF22" s="340"/>
      <c r="DG22" s="340">
        <f t="shared" si="31"/>
        <v>62500</v>
      </c>
      <c r="DH22" s="340">
        <f t="shared" si="32"/>
        <v>29300</v>
      </c>
      <c r="DI22" s="340"/>
      <c r="DJ22" s="340">
        <f t="shared" si="33"/>
        <v>29300</v>
      </c>
      <c r="DK22" s="340">
        <f t="shared" si="34"/>
        <v>29600</v>
      </c>
      <c r="DL22" s="340"/>
      <c r="DM22" s="340">
        <f t="shared" si="35"/>
        <v>29600</v>
      </c>
      <c r="DN22" s="340">
        <f t="shared" si="36"/>
        <v>30200</v>
      </c>
      <c r="DO22" s="340"/>
      <c r="DP22" s="340">
        <f t="shared" si="37"/>
        <v>30200</v>
      </c>
      <c r="DQ22" s="340">
        <f t="shared" si="38"/>
        <v>31700</v>
      </c>
      <c r="DR22" s="340"/>
      <c r="DS22" s="340">
        <f t="shared" si="39"/>
        <v>31700</v>
      </c>
      <c r="DT22" s="340">
        <f t="shared" si="40"/>
        <v>31700</v>
      </c>
      <c r="DU22" s="340"/>
      <c r="DV22" s="340">
        <f t="shared" si="41"/>
        <v>31700</v>
      </c>
      <c r="DW22" s="340">
        <f t="shared" si="42"/>
        <v>30200</v>
      </c>
      <c r="DX22" s="340"/>
      <c r="DY22" s="340">
        <f t="shared" si="43"/>
        <v>30200</v>
      </c>
      <c r="DZ22" s="340">
        <f t="shared" si="44"/>
        <v>73200</v>
      </c>
      <c r="EA22" s="340"/>
      <c r="EB22" s="340">
        <f t="shared" si="45"/>
        <v>73200</v>
      </c>
      <c r="EC22" s="340">
        <f t="shared" si="46"/>
        <v>73200</v>
      </c>
      <c r="ED22" s="340"/>
      <c r="EE22" s="340">
        <f t="shared" si="47"/>
        <v>73200</v>
      </c>
      <c r="EF22" s="340">
        <f t="shared" si="48"/>
        <v>31700</v>
      </c>
      <c r="EG22" s="340"/>
      <c r="EH22" s="340">
        <f t="shared" si="49"/>
        <v>31700</v>
      </c>
      <c r="EI22" s="340">
        <f t="shared" si="50"/>
        <v>0</v>
      </c>
      <c r="EJ22" s="340"/>
      <c r="EK22" s="340">
        <f t="shared" si="51"/>
        <v>0</v>
      </c>
      <c r="EL22" s="340">
        <f t="shared" si="52"/>
        <v>0</v>
      </c>
      <c r="EM22" s="340"/>
      <c r="EN22" s="340">
        <f t="shared" si="53"/>
        <v>0</v>
      </c>
      <c r="EO22" s="340">
        <f t="shared" si="54"/>
        <v>0</v>
      </c>
      <c r="EP22" s="340"/>
      <c r="EQ22" s="340">
        <f t="shared" si="55"/>
        <v>0</v>
      </c>
      <c r="ER22" s="340">
        <f t="shared" si="56"/>
        <v>0</v>
      </c>
      <c r="ES22" s="340"/>
      <c r="ET22" s="340">
        <f t="shared" si="57"/>
        <v>0</v>
      </c>
      <c r="EU22" s="340">
        <f t="shared" si="58"/>
        <v>0</v>
      </c>
      <c r="EV22" s="340"/>
      <c r="EW22" s="340">
        <f t="shared" si="59"/>
        <v>0</v>
      </c>
      <c r="EX22" s="340">
        <f t="shared" si="60"/>
        <v>0</v>
      </c>
      <c r="EY22" s="340"/>
      <c r="EZ22" s="340">
        <f t="shared" si="61"/>
        <v>0</v>
      </c>
      <c r="FA22" s="340">
        <f t="shared" si="62"/>
        <v>0</v>
      </c>
      <c r="FB22" s="340"/>
      <c r="FC22" s="340">
        <f t="shared" si="63"/>
        <v>0</v>
      </c>
      <c r="FD22" s="340">
        <f t="shared" si="64"/>
        <v>0</v>
      </c>
      <c r="FE22" s="340"/>
      <c r="FF22" s="340">
        <f t="shared" si="65"/>
        <v>0</v>
      </c>
      <c r="FG22" s="340">
        <f t="shared" si="66"/>
        <v>0</v>
      </c>
      <c r="FH22" s="340"/>
      <c r="FI22" s="340">
        <f t="shared" si="67"/>
        <v>0</v>
      </c>
      <c r="FJ22" s="340">
        <f t="shared" si="68"/>
        <v>0</v>
      </c>
      <c r="FK22" s="340"/>
      <c r="FL22" s="340">
        <f t="shared" si="69"/>
        <v>0</v>
      </c>
      <c r="FM22" s="340">
        <f t="shared" si="70"/>
        <v>0</v>
      </c>
      <c r="FN22" s="340"/>
      <c r="FO22" s="340">
        <f t="shared" si="71"/>
        <v>0</v>
      </c>
      <c r="FP22" s="340">
        <f t="shared" si="72"/>
        <v>0</v>
      </c>
      <c r="FQ22" s="340"/>
      <c r="FR22" s="340">
        <f t="shared" si="73"/>
        <v>0</v>
      </c>
      <c r="FS22" s="340">
        <f t="shared" si="74"/>
        <v>0</v>
      </c>
      <c r="FT22" s="340"/>
      <c r="FU22" s="340">
        <f t="shared" si="75"/>
        <v>0</v>
      </c>
      <c r="FV22" s="340">
        <f t="shared" si="76"/>
        <v>0</v>
      </c>
      <c r="FW22" s="340"/>
      <c r="FX22" s="340">
        <f t="shared" si="77"/>
        <v>0</v>
      </c>
      <c r="FY22" s="42"/>
      <c r="FZ22" s="42"/>
      <c r="GA22" s="42"/>
      <c r="GB22" s="42"/>
      <c r="GC22" s="1">
        <f t="shared" si="78"/>
        <v>62500</v>
      </c>
      <c r="GE22" s="1">
        <f t="shared" si="79"/>
        <v>62500</v>
      </c>
      <c r="GG22" s="1">
        <v>62500</v>
      </c>
      <c r="GH22" s="111">
        <v>73200</v>
      </c>
      <c r="GI22" s="1">
        <v>55700</v>
      </c>
      <c r="GJ22" s="1">
        <v>87700</v>
      </c>
      <c r="GK22" s="31">
        <v>29300</v>
      </c>
      <c r="GL22" s="31">
        <v>29600</v>
      </c>
      <c r="GM22" s="14">
        <v>30200</v>
      </c>
      <c r="GN22" s="14">
        <v>31700</v>
      </c>
      <c r="GO22" s="14">
        <v>34300</v>
      </c>
      <c r="GP22" s="16">
        <v>35400</v>
      </c>
      <c r="GQ22" s="17">
        <v>37200</v>
      </c>
      <c r="GR22" s="18">
        <v>43500</v>
      </c>
      <c r="GS22" s="18">
        <v>47500</v>
      </c>
      <c r="GT22" s="14">
        <v>92700</v>
      </c>
      <c r="GU22" s="14">
        <v>100200</v>
      </c>
      <c r="GV22" s="15">
        <v>111200</v>
      </c>
      <c r="GW22" s="15">
        <v>117200</v>
      </c>
      <c r="GX22" s="15">
        <v>124300</v>
      </c>
      <c r="GY22" s="26">
        <v>131800</v>
      </c>
      <c r="GZ22" s="26">
        <v>147000</v>
      </c>
      <c r="HA22" s="19">
        <v>203500</v>
      </c>
      <c r="HB22" s="15"/>
      <c r="HC22" s="15"/>
      <c r="HD22" s="27"/>
      <c r="HF22" s="50" t="str">
        <f t="shared" si="100"/>
        <v/>
      </c>
      <c r="HG22" s="50" t="str">
        <f t="shared" si="101"/>
        <v/>
      </c>
      <c r="HH22" s="50" t="str">
        <f t="shared" si="102"/>
        <v/>
      </c>
    </row>
    <row r="23" spans="1:216" ht="23.25" customHeight="1" thickTop="1" thickBot="1">
      <c r="A23" s="169">
        <v>16</v>
      </c>
      <c r="B23" s="138"/>
      <c r="C23" s="138"/>
      <c r="D23" s="138"/>
      <c r="E23" s="113"/>
      <c r="F23" s="113"/>
      <c r="G23" s="114"/>
      <c r="H23" s="121" t="str">
        <f t="shared" si="80"/>
        <v/>
      </c>
      <c r="I23" s="185"/>
      <c r="J23" s="186">
        <v>4200</v>
      </c>
      <c r="K23" s="186"/>
      <c r="L23" s="187"/>
      <c r="M23" s="123" t="str">
        <f t="shared" si="81"/>
        <v/>
      </c>
      <c r="N23" s="123" t="str">
        <f t="shared" si="82"/>
        <v/>
      </c>
      <c r="O23" s="125" t="str">
        <f t="shared" si="83"/>
        <v/>
      </c>
      <c r="P23" s="126" t="str">
        <f t="shared" si="84"/>
        <v/>
      </c>
      <c r="Q23" s="123" t="str">
        <f t="shared" si="85"/>
        <v/>
      </c>
      <c r="R23" s="127" t="str">
        <f t="shared" si="86"/>
        <v/>
      </c>
      <c r="S23" s="123" t="str">
        <f t="shared" si="87"/>
        <v/>
      </c>
      <c r="T23" s="192"/>
      <c r="U23" s="192"/>
      <c r="V23" s="192"/>
      <c r="W23" s="192"/>
      <c r="X23" s="128" t="str">
        <f t="shared" si="88"/>
        <v/>
      </c>
      <c r="Y23" s="129" t="str">
        <f t="shared" si="89"/>
        <v/>
      </c>
      <c r="Z23" s="186"/>
      <c r="AA23" s="186"/>
      <c r="AB23" s="186"/>
      <c r="AC23" s="186"/>
      <c r="AD23" s="186"/>
      <c r="AE23" s="186"/>
      <c r="AF23" s="129" t="str">
        <f t="shared" si="90"/>
        <v/>
      </c>
      <c r="AG23" s="130" t="str">
        <f t="shared" si="91"/>
        <v/>
      </c>
      <c r="AH23" s="131">
        <f t="shared" si="92"/>
        <v>4200</v>
      </c>
      <c r="AI23" s="131" t="e">
        <f>IF(AND(J23=""),"",VLOOKUP(J23,BA17:BC35,2,FALSE))</f>
        <v>#N/A</v>
      </c>
      <c r="AJ23" s="131" t="e">
        <f>IF(AND(J23=""),"",VLOOKUP(J23,BA17:BC35,3,FALSE))</f>
        <v>#N/A</v>
      </c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BA23" s="50">
        <v>8900</v>
      </c>
      <c r="BB23" s="50">
        <v>23</v>
      </c>
      <c r="BC23" s="50" t="s">
        <v>81</v>
      </c>
      <c r="BD23" s="1">
        <f t="shared" si="95"/>
        <v>4200</v>
      </c>
      <c r="BE23" s="1" t="str">
        <f t="shared" si="96"/>
        <v/>
      </c>
      <c r="BF23" s="340" t="str">
        <f t="shared" si="97"/>
        <v/>
      </c>
      <c r="BG23" s="340" t="str">
        <f t="shared" si="98"/>
        <v/>
      </c>
      <c r="BH23" s="340" t="str">
        <f>IF(AND(L23=$AZ$16),$GE$4,IF(AND(L23=$AZ$15),BF23,""))</f>
        <v/>
      </c>
      <c r="BI23" s="340" t="str">
        <f t="shared" si="99"/>
        <v/>
      </c>
      <c r="BJ23" s="340"/>
      <c r="BK23" s="348" t="str">
        <f>DF7</f>
        <v/>
      </c>
      <c r="BL23" s="340">
        <f t="shared" si="0"/>
        <v>64400</v>
      </c>
      <c r="BM23" s="340"/>
      <c r="BN23" s="340">
        <f t="shared" si="1"/>
        <v>64400</v>
      </c>
      <c r="BO23" s="340">
        <f t="shared" si="2"/>
        <v>64400</v>
      </c>
      <c r="BP23" s="340"/>
      <c r="BQ23" s="340">
        <f t="shared" si="3"/>
        <v>64400</v>
      </c>
      <c r="BR23" s="340">
        <f t="shared" si="4"/>
        <v>135800</v>
      </c>
      <c r="BS23" s="340"/>
      <c r="BT23" s="340">
        <f t="shared" si="5"/>
        <v>135800</v>
      </c>
      <c r="BU23" s="340">
        <f t="shared" si="6"/>
        <v>75400</v>
      </c>
      <c r="BV23" s="340"/>
      <c r="BW23" s="340">
        <f t="shared" si="7"/>
        <v>75400</v>
      </c>
      <c r="BX23" s="340">
        <f t="shared" si="8"/>
        <v>57400</v>
      </c>
      <c r="BY23" s="340"/>
      <c r="BZ23" s="340">
        <f t="shared" si="9"/>
        <v>57400</v>
      </c>
      <c r="CA23" s="340">
        <f t="shared" si="10"/>
        <v>44800</v>
      </c>
      <c r="CB23" s="340"/>
      <c r="CC23" s="340">
        <f t="shared" si="11"/>
        <v>44800</v>
      </c>
      <c r="CD23" s="340">
        <f t="shared" si="12"/>
        <v>48900</v>
      </c>
      <c r="CE23" s="340"/>
      <c r="CF23" s="340">
        <f t="shared" si="13"/>
        <v>48900</v>
      </c>
      <c r="CG23" s="340">
        <f t="shared" si="14"/>
        <v>90300</v>
      </c>
      <c r="CH23" s="340"/>
      <c r="CI23" s="340">
        <f t="shared" si="15"/>
        <v>90300</v>
      </c>
      <c r="CJ23" s="340">
        <f t="shared" si="16"/>
        <v>103200</v>
      </c>
      <c r="CK23" s="340"/>
      <c r="CL23" s="340">
        <f t="shared" si="17"/>
        <v>103200</v>
      </c>
      <c r="CM23" s="340">
        <f t="shared" si="18"/>
        <v>114500</v>
      </c>
      <c r="CN23" s="340"/>
      <c r="CO23" s="340">
        <f t="shared" si="19"/>
        <v>114500</v>
      </c>
      <c r="CP23" s="340">
        <f t="shared" si="20"/>
        <v>128000</v>
      </c>
      <c r="CQ23" s="340"/>
      <c r="CR23" s="340">
        <f t="shared" si="21"/>
        <v>128000</v>
      </c>
      <c r="CS23" s="340">
        <f t="shared" si="22"/>
        <v>135800</v>
      </c>
      <c r="CT23" s="340"/>
      <c r="CU23" s="340">
        <f t="shared" si="23"/>
        <v>135800</v>
      </c>
      <c r="CV23" s="340">
        <f t="shared" si="24"/>
        <v>57400</v>
      </c>
      <c r="CW23" s="340"/>
      <c r="CX23" s="340">
        <f t="shared" si="25"/>
        <v>57400</v>
      </c>
      <c r="CY23" s="340">
        <f t="shared" si="26"/>
        <v>57400</v>
      </c>
      <c r="CZ23" s="340"/>
      <c r="DA23" s="340">
        <f t="shared" si="27"/>
        <v>57400</v>
      </c>
      <c r="DB23" s="340">
        <f t="shared" si="28"/>
        <v>64400</v>
      </c>
      <c r="DC23" s="340"/>
      <c r="DD23" s="340">
        <f t="shared" si="29"/>
        <v>64400</v>
      </c>
      <c r="DE23" s="340">
        <f t="shared" si="30"/>
        <v>64400</v>
      </c>
      <c r="DF23" s="340"/>
      <c r="DG23" s="340">
        <f t="shared" si="31"/>
        <v>64400</v>
      </c>
      <c r="DH23" s="340">
        <f t="shared" si="32"/>
        <v>30200</v>
      </c>
      <c r="DI23" s="340"/>
      <c r="DJ23" s="340">
        <f t="shared" si="33"/>
        <v>30200</v>
      </c>
      <c r="DK23" s="340">
        <f t="shared" si="34"/>
        <v>30500</v>
      </c>
      <c r="DL23" s="340"/>
      <c r="DM23" s="340">
        <f t="shared" si="35"/>
        <v>30500</v>
      </c>
      <c r="DN23" s="340">
        <f t="shared" si="36"/>
        <v>31100</v>
      </c>
      <c r="DO23" s="340"/>
      <c r="DP23" s="340">
        <f t="shared" si="37"/>
        <v>31100</v>
      </c>
      <c r="DQ23" s="340">
        <f t="shared" si="38"/>
        <v>32700</v>
      </c>
      <c r="DR23" s="340"/>
      <c r="DS23" s="340">
        <f t="shared" si="39"/>
        <v>32700</v>
      </c>
      <c r="DT23" s="340">
        <f t="shared" si="40"/>
        <v>32700</v>
      </c>
      <c r="DU23" s="340"/>
      <c r="DV23" s="340">
        <f t="shared" si="41"/>
        <v>32700</v>
      </c>
      <c r="DW23" s="340">
        <f t="shared" si="42"/>
        <v>31100</v>
      </c>
      <c r="DX23" s="340"/>
      <c r="DY23" s="340">
        <f t="shared" si="43"/>
        <v>31100</v>
      </c>
      <c r="DZ23" s="340">
        <f t="shared" si="44"/>
        <v>75400</v>
      </c>
      <c r="EA23" s="340"/>
      <c r="EB23" s="340">
        <f t="shared" si="45"/>
        <v>75400</v>
      </c>
      <c r="EC23" s="340">
        <f t="shared" si="46"/>
        <v>75400</v>
      </c>
      <c r="ED23" s="340"/>
      <c r="EE23" s="340">
        <f t="shared" si="47"/>
        <v>75400</v>
      </c>
      <c r="EF23" s="340">
        <f t="shared" si="48"/>
        <v>32700</v>
      </c>
      <c r="EG23" s="340"/>
      <c r="EH23" s="340">
        <f t="shared" si="49"/>
        <v>32700</v>
      </c>
      <c r="EI23" s="340">
        <f t="shared" si="50"/>
        <v>0</v>
      </c>
      <c r="EJ23" s="340"/>
      <c r="EK23" s="340">
        <f t="shared" si="51"/>
        <v>0</v>
      </c>
      <c r="EL23" s="340">
        <f t="shared" si="52"/>
        <v>0</v>
      </c>
      <c r="EM23" s="340"/>
      <c r="EN23" s="340">
        <f t="shared" si="53"/>
        <v>0</v>
      </c>
      <c r="EO23" s="340">
        <f t="shared" si="54"/>
        <v>0</v>
      </c>
      <c r="EP23" s="340"/>
      <c r="EQ23" s="340">
        <f t="shared" si="55"/>
        <v>0</v>
      </c>
      <c r="ER23" s="340">
        <f t="shared" si="56"/>
        <v>0</v>
      </c>
      <c r="ES23" s="340"/>
      <c r="ET23" s="340">
        <f t="shared" si="57"/>
        <v>0</v>
      </c>
      <c r="EU23" s="340">
        <f t="shared" si="58"/>
        <v>0</v>
      </c>
      <c r="EV23" s="340"/>
      <c r="EW23" s="340">
        <f t="shared" si="59"/>
        <v>0</v>
      </c>
      <c r="EX23" s="340">
        <f t="shared" si="60"/>
        <v>0</v>
      </c>
      <c r="EY23" s="340"/>
      <c r="EZ23" s="340">
        <f t="shared" si="61"/>
        <v>0</v>
      </c>
      <c r="FA23" s="340">
        <f t="shared" si="62"/>
        <v>0</v>
      </c>
      <c r="FB23" s="340"/>
      <c r="FC23" s="340">
        <f t="shared" si="63"/>
        <v>0</v>
      </c>
      <c r="FD23" s="340">
        <f t="shared" si="64"/>
        <v>0</v>
      </c>
      <c r="FE23" s="340"/>
      <c r="FF23" s="340">
        <f t="shared" si="65"/>
        <v>0</v>
      </c>
      <c r="FG23" s="340">
        <f t="shared" si="66"/>
        <v>0</v>
      </c>
      <c r="FH23" s="340"/>
      <c r="FI23" s="340">
        <f t="shared" si="67"/>
        <v>0</v>
      </c>
      <c r="FJ23" s="340">
        <f t="shared" si="68"/>
        <v>0</v>
      </c>
      <c r="FK23" s="340"/>
      <c r="FL23" s="340">
        <f t="shared" si="69"/>
        <v>0</v>
      </c>
      <c r="FM23" s="340">
        <f t="shared" si="70"/>
        <v>0</v>
      </c>
      <c r="FN23" s="340"/>
      <c r="FO23" s="340">
        <f t="shared" si="71"/>
        <v>0</v>
      </c>
      <c r="FP23" s="340">
        <f t="shared" si="72"/>
        <v>0</v>
      </c>
      <c r="FQ23" s="340"/>
      <c r="FR23" s="340">
        <f t="shared" si="73"/>
        <v>0</v>
      </c>
      <c r="FS23" s="340">
        <f t="shared" si="74"/>
        <v>0</v>
      </c>
      <c r="FT23" s="340"/>
      <c r="FU23" s="340">
        <f t="shared" si="75"/>
        <v>0</v>
      </c>
      <c r="FV23" s="340">
        <f t="shared" si="76"/>
        <v>0</v>
      </c>
      <c r="FW23" s="340"/>
      <c r="FX23" s="340">
        <f t="shared" si="77"/>
        <v>0</v>
      </c>
      <c r="FY23" s="42"/>
      <c r="FZ23" s="42"/>
      <c r="GA23" s="42"/>
      <c r="GB23" s="42"/>
      <c r="GC23" s="1">
        <f t="shared" si="78"/>
        <v>64400</v>
      </c>
      <c r="GE23" s="1">
        <f t="shared" si="79"/>
        <v>64400</v>
      </c>
      <c r="GG23" s="1">
        <v>64400</v>
      </c>
      <c r="GH23" s="111">
        <v>75400</v>
      </c>
      <c r="GI23" s="1">
        <v>57400</v>
      </c>
      <c r="GJ23" s="1">
        <v>90300</v>
      </c>
      <c r="GK23" s="31">
        <v>30200</v>
      </c>
      <c r="GL23" s="31">
        <v>30500</v>
      </c>
      <c r="GM23" s="14">
        <v>31100</v>
      </c>
      <c r="GN23" s="14">
        <v>32700</v>
      </c>
      <c r="GO23" s="14">
        <v>35300</v>
      </c>
      <c r="GP23" s="16">
        <v>36500</v>
      </c>
      <c r="GQ23" s="17">
        <v>38300</v>
      </c>
      <c r="GR23" s="18">
        <v>44800</v>
      </c>
      <c r="GS23" s="18">
        <v>48900</v>
      </c>
      <c r="GT23" s="14">
        <v>95500</v>
      </c>
      <c r="GU23" s="14">
        <v>103200</v>
      </c>
      <c r="GV23" s="15">
        <v>114500</v>
      </c>
      <c r="GW23" s="15">
        <v>120700</v>
      </c>
      <c r="GX23" s="15">
        <v>128000</v>
      </c>
      <c r="GY23" s="15">
        <v>135800</v>
      </c>
      <c r="GZ23" s="15">
        <v>151400</v>
      </c>
      <c r="HA23" s="19"/>
      <c r="HB23" s="27"/>
      <c r="HC23" s="27"/>
      <c r="HD23" s="27"/>
      <c r="HF23" s="50" t="str">
        <f t="shared" si="100"/>
        <v/>
      </c>
      <c r="HG23" s="50" t="str">
        <f t="shared" si="101"/>
        <v/>
      </c>
      <c r="HH23" s="50" t="str">
        <f t="shared" si="102"/>
        <v/>
      </c>
    </row>
    <row r="24" spans="1:216" ht="23.25" customHeight="1" thickTop="1" thickBot="1">
      <c r="A24" s="169">
        <v>17</v>
      </c>
      <c r="B24" s="138"/>
      <c r="C24" s="138"/>
      <c r="D24" s="138"/>
      <c r="E24" s="113"/>
      <c r="F24" s="113"/>
      <c r="G24" s="114"/>
      <c r="H24" s="121" t="str">
        <f t="shared" si="80"/>
        <v/>
      </c>
      <c r="I24" s="185"/>
      <c r="J24" s="186">
        <v>1700</v>
      </c>
      <c r="K24" s="186"/>
      <c r="L24" s="187"/>
      <c r="M24" s="123" t="str">
        <f t="shared" si="81"/>
        <v/>
      </c>
      <c r="N24" s="123" t="str">
        <f t="shared" si="82"/>
        <v/>
      </c>
      <c r="O24" s="125" t="str">
        <f t="shared" si="83"/>
        <v/>
      </c>
      <c r="P24" s="126" t="str">
        <f t="shared" si="84"/>
        <v/>
      </c>
      <c r="Q24" s="123" t="str">
        <f t="shared" si="85"/>
        <v/>
      </c>
      <c r="R24" s="127" t="str">
        <f t="shared" si="86"/>
        <v/>
      </c>
      <c r="S24" s="123" t="str">
        <f t="shared" si="87"/>
        <v/>
      </c>
      <c r="T24" s="192"/>
      <c r="U24" s="192"/>
      <c r="V24" s="192"/>
      <c r="W24" s="192"/>
      <c r="X24" s="128" t="str">
        <f t="shared" si="88"/>
        <v/>
      </c>
      <c r="Y24" s="129" t="str">
        <f t="shared" si="89"/>
        <v/>
      </c>
      <c r="Z24" s="186"/>
      <c r="AA24" s="186"/>
      <c r="AB24" s="186"/>
      <c r="AC24" s="186"/>
      <c r="AD24" s="186"/>
      <c r="AE24" s="186"/>
      <c r="AF24" s="129" t="str">
        <f t="shared" si="90"/>
        <v/>
      </c>
      <c r="AG24" s="130" t="str">
        <f t="shared" si="91"/>
        <v/>
      </c>
      <c r="AH24" s="131">
        <f t="shared" si="92"/>
        <v>1700</v>
      </c>
      <c r="AI24" s="131">
        <f>IF(AND(J24=""),"",VLOOKUP(J24,BA18:BC35,2,FALSE))</f>
        <v>2</v>
      </c>
      <c r="AJ24" s="131" t="str">
        <f>IF(AND(J24=""),"",VLOOKUP(J24,BA18:BC35,3,FALSE))</f>
        <v>L-1</v>
      </c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BA24" s="50">
        <v>9500</v>
      </c>
      <c r="BB24" s="50" t="s">
        <v>63</v>
      </c>
      <c r="BC24" s="50" t="s">
        <v>82</v>
      </c>
      <c r="BD24" s="1">
        <f t="shared" si="95"/>
        <v>1700</v>
      </c>
      <c r="BE24" s="1" t="str">
        <f t="shared" si="96"/>
        <v/>
      </c>
      <c r="BF24" s="340" t="str">
        <f t="shared" si="97"/>
        <v/>
      </c>
      <c r="BG24" s="340" t="str">
        <f t="shared" si="98"/>
        <v/>
      </c>
      <c r="BH24" s="340" t="str">
        <f>IF(AND(L24=$AZ$16),$GE$4,IF(AND(L24=$AZ$15),BF24,""))</f>
        <v/>
      </c>
      <c r="BI24" s="340" t="str">
        <f t="shared" si="99"/>
        <v/>
      </c>
      <c r="BJ24" s="340"/>
      <c r="BK24" s="348" t="str">
        <f>DI7</f>
        <v/>
      </c>
      <c r="BL24" s="340">
        <f t="shared" si="0"/>
        <v>66300</v>
      </c>
      <c r="BM24" s="340"/>
      <c r="BN24" s="340">
        <f t="shared" si="1"/>
        <v>66300</v>
      </c>
      <c r="BO24" s="340">
        <f t="shared" si="2"/>
        <v>66300</v>
      </c>
      <c r="BP24" s="340"/>
      <c r="BQ24" s="340">
        <f t="shared" si="3"/>
        <v>66300</v>
      </c>
      <c r="BR24" s="340">
        <f t="shared" si="4"/>
        <v>139900</v>
      </c>
      <c r="BS24" s="340"/>
      <c r="BT24" s="340">
        <f t="shared" si="5"/>
        <v>139900</v>
      </c>
      <c r="BU24" s="340">
        <f t="shared" si="6"/>
        <v>77700</v>
      </c>
      <c r="BV24" s="340"/>
      <c r="BW24" s="340">
        <f t="shared" si="7"/>
        <v>77700</v>
      </c>
      <c r="BX24" s="340">
        <f t="shared" si="8"/>
        <v>59100</v>
      </c>
      <c r="BY24" s="340"/>
      <c r="BZ24" s="340">
        <f t="shared" si="9"/>
        <v>59100</v>
      </c>
      <c r="CA24" s="340">
        <f t="shared" si="10"/>
        <v>46100</v>
      </c>
      <c r="CB24" s="340"/>
      <c r="CC24" s="340">
        <f t="shared" si="11"/>
        <v>46100</v>
      </c>
      <c r="CD24" s="340">
        <f t="shared" si="12"/>
        <v>50400</v>
      </c>
      <c r="CE24" s="340"/>
      <c r="CF24" s="340">
        <f t="shared" si="13"/>
        <v>50400</v>
      </c>
      <c r="CG24" s="340">
        <f t="shared" si="14"/>
        <v>93000</v>
      </c>
      <c r="CH24" s="340"/>
      <c r="CI24" s="340">
        <f t="shared" si="15"/>
        <v>93000</v>
      </c>
      <c r="CJ24" s="340">
        <f t="shared" si="16"/>
        <v>106300</v>
      </c>
      <c r="CK24" s="340"/>
      <c r="CL24" s="340">
        <f t="shared" si="17"/>
        <v>106300</v>
      </c>
      <c r="CM24" s="340">
        <f t="shared" si="18"/>
        <v>117900</v>
      </c>
      <c r="CN24" s="340"/>
      <c r="CO24" s="340">
        <f t="shared" si="19"/>
        <v>117900</v>
      </c>
      <c r="CP24" s="340">
        <f t="shared" si="20"/>
        <v>131800</v>
      </c>
      <c r="CQ24" s="340"/>
      <c r="CR24" s="340">
        <f t="shared" si="21"/>
        <v>131800</v>
      </c>
      <c r="CS24" s="340">
        <f t="shared" si="22"/>
        <v>139900</v>
      </c>
      <c r="CT24" s="340"/>
      <c r="CU24" s="340">
        <f t="shared" si="23"/>
        <v>139900</v>
      </c>
      <c r="CV24" s="340">
        <f t="shared" si="24"/>
        <v>59100</v>
      </c>
      <c r="CW24" s="340"/>
      <c r="CX24" s="340">
        <f t="shared" si="25"/>
        <v>59100</v>
      </c>
      <c r="CY24" s="340">
        <f t="shared" si="26"/>
        <v>59100</v>
      </c>
      <c r="CZ24" s="340"/>
      <c r="DA24" s="340">
        <f t="shared" si="27"/>
        <v>59100</v>
      </c>
      <c r="DB24" s="340">
        <f t="shared" si="28"/>
        <v>66300</v>
      </c>
      <c r="DC24" s="340"/>
      <c r="DD24" s="340">
        <f t="shared" si="29"/>
        <v>66300</v>
      </c>
      <c r="DE24" s="340">
        <f t="shared" si="30"/>
        <v>66300</v>
      </c>
      <c r="DF24" s="340"/>
      <c r="DG24" s="340">
        <f t="shared" si="31"/>
        <v>66300</v>
      </c>
      <c r="DH24" s="340">
        <f t="shared" si="32"/>
        <v>31100</v>
      </c>
      <c r="DI24" s="340"/>
      <c r="DJ24" s="340">
        <f t="shared" si="33"/>
        <v>31100</v>
      </c>
      <c r="DK24" s="340">
        <f t="shared" si="34"/>
        <v>31400</v>
      </c>
      <c r="DL24" s="340"/>
      <c r="DM24" s="340">
        <f t="shared" si="35"/>
        <v>31400</v>
      </c>
      <c r="DN24" s="340">
        <f t="shared" si="36"/>
        <v>32000</v>
      </c>
      <c r="DO24" s="340"/>
      <c r="DP24" s="340">
        <f t="shared" si="37"/>
        <v>32000</v>
      </c>
      <c r="DQ24" s="340">
        <f t="shared" si="38"/>
        <v>33700</v>
      </c>
      <c r="DR24" s="340"/>
      <c r="DS24" s="340">
        <f t="shared" si="39"/>
        <v>33700</v>
      </c>
      <c r="DT24" s="340">
        <f t="shared" si="40"/>
        <v>33700</v>
      </c>
      <c r="DU24" s="340"/>
      <c r="DV24" s="340">
        <f t="shared" si="41"/>
        <v>33700</v>
      </c>
      <c r="DW24" s="340">
        <f t="shared" si="42"/>
        <v>32000</v>
      </c>
      <c r="DX24" s="340"/>
      <c r="DY24" s="340">
        <f t="shared" si="43"/>
        <v>32000</v>
      </c>
      <c r="DZ24" s="340">
        <f t="shared" si="44"/>
        <v>77700</v>
      </c>
      <c r="EA24" s="340"/>
      <c r="EB24" s="340">
        <f t="shared" si="45"/>
        <v>77700</v>
      </c>
      <c r="EC24" s="340">
        <f t="shared" si="46"/>
        <v>77700</v>
      </c>
      <c r="ED24" s="340"/>
      <c r="EE24" s="340">
        <f t="shared" si="47"/>
        <v>77700</v>
      </c>
      <c r="EF24" s="340">
        <f t="shared" si="48"/>
        <v>33700</v>
      </c>
      <c r="EG24" s="340"/>
      <c r="EH24" s="340">
        <f t="shared" si="49"/>
        <v>33700</v>
      </c>
      <c r="EI24" s="340">
        <f t="shared" si="50"/>
        <v>0</v>
      </c>
      <c r="EJ24" s="340"/>
      <c r="EK24" s="340">
        <f t="shared" si="51"/>
        <v>0</v>
      </c>
      <c r="EL24" s="340">
        <f t="shared" si="52"/>
        <v>0</v>
      </c>
      <c r="EM24" s="340"/>
      <c r="EN24" s="340">
        <f t="shared" si="53"/>
        <v>0</v>
      </c>
      <c r="EO24" s="340">
        <f t="shared" si="54"/>
        <v>0</v>
      </c>
      <c r="EP24" s="340"/>
      <c r="EQ24" s="340">
        <f t="shared" si="55"/>
        <v>0</v>
      </c>
      <c r="ER24" s="340">
        <f t="shared" si="56"/>
        <v>0</v>
      </c>
      <c r="ES24" s="340"/>
      <c r="ET24" s="340">
        <f t="shared" si="57"/>
        <v>0</v>
      </c>
      <c r="EU24" s="340">
        <f t="shared" si="58"/>
        <v>0</v>
      </c>
      <c r="EV24" s="340"/>
      <c r="EW24" s="340">
        <f t="shared" si="59"/>
        <v>0</v>
      </c>
      <c r="EX24" s="340">
        <f t="shared" si="60"/>
        <v>0</v>
      </c>
      <c r="EY24" s="340"/>
      <c r="EZ24" s="340">
        <f t="shared" si="61"/>
        <v>0</v>
      </c>
      <c r="FA24" s="340">
        <f t="shared" si="62"/>
        <v>0</v>
      </c>
      <c r="FB24" s="340"/>
      <c r="FC24" s="340">
        <f t="shared" si="63"/>
        <v>0</v>
      </c>
      <c r="FD24" s="340">
        <f t="shared" si="64"/>
        <v>0</v>
      </c>
      <c r="FE24" s="340"/>
      <c r="FF24" s="340">
        <f t="shared" si="65"/>
        <v>0</v>
      </c>
      <c r="FG24" s="340">
        <f t="shared" si="66"/>
        <v>0</v>
      </c>
      <c r="FH24" s="340"/>
      <c r="FI24" s="340">
        <f t="shared" si="67"/>
        <v>0</v>
      </c>
      <c r="FJ24" s="340">
        <f t="shared" si="68"/>
        <v>0</v>
      </c>
      <c r="FK24" s="340"/>
      <c r="FL24" s="340">
        <f t="shared" si="69"/>
        <v>0</v>
      </c>
      <c r="FM24" s="340">
        <f t="shared" si="70"/>
        <v>0</v>
      </c>
      <c r="FN24" s="340"/>
      <c r="FO24" s="340">
        <f t="shared" si="71"/>
        <v>0</v>
      </c>
      <c r="FP24" s="340">
        <f t="shared" si="72"/>
        <v>0</v>
      </c>
      <c r="FQ24" s="340"/>
      <c r="FR24" s="340">
        <f t="shared" si="73"/>
        <v>0</v>
      </c>
      <c r="FS24" s="340">
        <f t="shared" si="74"/>
        <v>0</v>
      </c>
      <c r="FT24" s="340"/>
      <c r="FU24" s="340">
        <f t="shared" si="75"/>
        <v>0</v>
      </c>
      <c r="FV24" s="340">
        <f t="shared" si="76"/>
        <v>0</v>
      </c>
      <c r="FW24" s="340"/>
      <c r="FX24" s="340">
        <f t="shared" si="77"/>
        <v>0</v>
      </c>
      <c r="FY24" s="42"/>
      <c r="FZ24" s="42"/>
      <c r="GA24" s="42"/>
      <c r="GB24" s="42"/>
      <c r="GC24" s="1">
        <f t="shared" si="78"/>
        <v>66300</v>
      </c>
      <c r="GE24" s="1">
        <f t="shared" si="79"/>
        <v>66300</v>
      </c>
      <c r="GG24" s="1">
        <v>66300</v>
      </c>
      <c r="GH24" s="111">
        <v>77700</v>
      </c>
      <c r="GI24" s="1">
        <v>59100</v>
      </c>
      <c r="GJ24" s="1">
        <v>93000</v>
      </c>
      <c r="GK24" s="34">
        <v>31100</v>
      </c>
      <c r="GL24" s="34">
        <v>31400</v>
      </c>
      <c r="GM24" s="14">
        <v>32000</v>
      </c>
      <c r="GN24" s="14">
        <v>33700</v>
      </c>
      <c r="GO24" s="14">
        <v>36400</v>
      </c>
      <c r="GP24" s="16">
        <v>37600</v>
      </c>
      <c r="GQ24" s="17">
        <v>39400</v>
      </c>
      <c r="GR24" s="18">
        <v>46100</v>
      </c>
      <c r="GS24" s="18">
        <v>50400</v>
      </c>
      <c r="GT24" s="14">
        <v>98400</v>
      </c>
      <c r="GU24" s="14">
        <v>106300</v>
      </c>
      <c r="GV24" s="15">
        <v>117900</v>
      </c>
      <c r="GW24" s="15">
        <v>124300</v>
      </c>
      <c r="GX24" s="15">
        <v>131800</v>
      </c>
      <c r="GY24" s="26">
        <v>139900</v>
      </c>
      <c r="GZ24" s="26">
        <v>155900</v>
      </c>
      <c r="HA24" s="15"/>
      <c r="HB24" s="27"/>
      <c r="HC24" s="27"/>
      <c r="HD24" s="27"/>
      <c r="HF24" s="50" t="str">
        <f t="shared" si="100"/>
        <v/>
      </c>
      <c r="HG24" s="50" t="str">
        <f t="shared" si="101"/>
        <v/>
      </c>
      <c r="HH24" s="50" t="str">
        <f t="shared" si="102"/>
        <v/>
      </c>
    </row>
    <row r="25" spans="1:216" ht="23.25" customHeight="1" thickTop="1" thickBot="1">
      <c r="A25" s="169">
        <v>18</v>
      </c>
      <c r="B25" s="138"/>
      <c r="C25" s="138"/>
      <c r="D25" s="138"/>
      <c r="E25" s="113"/>
      <c r="F25" s="113"/>
      <c r="G25" s="114"/>
      <c r="H25" s="121" t="str">
        <f t="shared" si="80"/>
        <v/>
      </c>
      <c r="I25" s="185"/>
      <c r="J25" s="186">
        <v>1750</v>
      </c>
      <c r="K25" s="186"/>
      <c r="L25" s="187"/>
      <c r="M25" s="123" t="str">
        <f t="shared" si="81"/>
        <v/>
      </c>
      <c r="N25" s="123" t="str">
        <f t="shared" si="82"/>
        <v/>
      </c>
      <c r="O25" s="125" t="str">
        <f t="shared" si="83"/>
        <v/>
      </c>
      <c r="P25" s="126" t="str">
        <f t="shared" si="84"/>
        <v/>
      </c>
      <c r="Q25" s="123" t="str">
        <f t="shared" si="85"/>
        <v/>
      </c>
      <c r="R25" s="127" t="str">
        <f t="shared" si="86"/>
        <v/>
      </c>
      <c r="S25" s="123" t="str">
        <f t="shared" si="87"/>
        <v/>
      </c>
      <c r="T25" s="192"/>
      <c r="U25" s="192"/>
      <c r="V25" s="192"/>
      <c r="W25" s="192"/>
      <c r="X25" s="128" t="str">
        <f t="shared" si="88"/>
        <v/>
      </c>
      <c r="Y25" s="129" t="str">
        <f t="shared" si="89"/>
        <v/>
      </c>
      <c r="Z25" s="186"/>
      <c r="AA25" s="186"/>
      <c r="AB25" s="186"/>
      <c r="AC25" s="186"/>
      <c r="AD25" s="186"/>
      <c r="AE25" s="186"/>
      <c r="AF25" s="129" t="str">
        <f t="shared" si="90"/>
        <v/>
      </c>
      <c r="AG25" s="130" t="str">
        <f t="shared" si="91"/>
        <v/>
      </c>
      <c r="AH25" s="131">
        <f t="shared" si="92"/>
        <v>1750</v>
      </c>
      <c r="AI25" s="131">
        <f>IF(AND(J25=""),"",VLOOKUP(J25,BA19:BC35,2,FALSE))</f>
        <v>3</v>
      </c>
      <c r="AJ25" s="131" t="str">
        <f>IF(AND(J25=""),"",VLOOKUP(J25,BA19:BC35,3,FALSE))</f>
        <v>L-2</v>
      </c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BA25" s="50">
        <v>10000</v>
      </c>
      <c r="BB25" s="50">
        <v>24</v>
      </c>
      <c r="BC25" s="50" t="s">
        <v>83</v>
      </c>
      <c r="BD25" s="1">
        <f t="shared" si="95"/>
        <v>1750</v>
      </c>
      <c r="BE25" s="1" t="str">
        <f t="shared" si="96"/>
        <v/>
      </c>
      <c r="BF25" s="340" t="str">
        <f t="shared" si="97"/>
        <v/>
      </c>
      <c r="BG25" s="340" t="str">
        <f t="shared" si="98"/>
        <v/>
      </c>
      <c r="BH25" s="340" t="str">
        <f>IF(AND(L25=$AZ$16),$GE$4,IF(AND(L25=$AZ$15),BF25,""))</f>
        <v/>
      </c>
      <c r="BI25" s="340" t="str">
        <f t="shared" si="99"/>
        <v/>
      </c>
      <c r="BJ25" s="340"/>
      <c r="BK25" s="348" t="str">
        <f>DL7</f>
        <v/>
      </c>
      <c r="BL25" s="340">
        <f t="shared" si="0"/>
        <v>68300</v>
      </c>
      <c r="BM25" s="340"/>
      <c r="BN25" s="340">
        <f t="shared" si="1"/>
        <v>68300</v>
      </c>
      <c r="BO25" s="340">
        <f t="shared" si="2"/>
        <v>68300</v>
      </c>
      <c r="BP25" s="340"/>
      <c r="BQ25" s="340">
        <f t="shared" si="3"/>
        <v>68300</v>
      </c>
      <c r="BR25" s="340">
        <f t="shared" si="4"/>
        <v>144100</v>
      </c>
      <c r="BS25" s="340"/>
      <c r="BT25" s="340">
        <f t="shared" si="5"/>
        <v>144100</v>
      </c>
      <c r="BU25" s="340">
        <f t="shared" si="6"/>
        <v>80000</v>
      </c>
      <c r="BV25" s="340"/>
      <c r="BW25" s="340">
        <f t="shared" si="7"/>
        <v>80000</v>
      </c>
      <c r="BX25" s="340">
        <f t="shared" si="8"/>
        <v>60900</v>
      </c>
      <c r="BY25" s="340"/>
      <c r="BZ25" s="340">
        <f t="shared" si="9"/>
        <v>60900</v>
      </c>
      <c r="CA25" s="340">
        <f t="shared" si="10"/>
        <v>47500</v>
      </c>
      <c r="CB25" s="340"/>
      <c r="CC25" s="340">
        <f t="shared" si="11"/>
        <v>47500</v>
      </c>
      <c r="CD25" s="340">
        <f t="shared" si="12"/>
        <v>51900</v>
      </c>
      <c r="CE25" s="340"/>
      <c r="CF25" s="340">
        <f t="shared" si="13"/>
        <v>51900</v>
      </c>
      <c r="CG25" s="340">
        <f t="shared" si="14"/>
        <v>95800</v>
      </c>
      <c r="CH25" s="340"/>
      <c r="CI25" s="340">
        <f t="shared" si="15"/>
        <v>95800</v>
      </c>
      <c r="CJ25" s="340">
        <f t="shared" si="16"/>
        <v>109500</v>
      </c>
      <c r="CK25" s="340"/>
      <c r="CL25" s="340">
        <f t="shared" si="17"/>
        <v>109500</v>
      </c>
      <c r="CM25" s="340">
        <f t="shared" si="18"/>
        <v>121400</v>
      </c>
      <c r="CN25" s="340"/>
      <c r="CO25" s="340">
        <f t="shared" si="19"/>
        <v>121400</v>
      </c>
      <c r="CP25" s="340">
        <f t="shared" si="20"/>
        <v>135800</v>
      </c>
      <c r="CQ25" s="340"/>
      <c r="CR25" s="340">
        <f t="shared" si="21"/>
        <v>135800</v>
      </c>
      <c r="CS25" s="340">
        <f t="shared" si="22"/>
        <v>144100</v>
      </c>
      <c r="CT25" s="340"/>
      <c r="CU25" s="340">
        <f t="shared" si="23"/>
        <v>144100</v>
      </c>
      <c r="CV25" s="340">
        <f t="shared" si="24"/>
        <v>60900</v>
      </c>
      <c r="CW25" s="340"/>
      <c r="CX25" s="340">
        <f t="shared" si="25"/>
        <v>60900</v>
      </c>
      <c r="CY25" s="340">
        <f t="shared" si="26"/>
        <v>60900</v>
      </c>
      <c r="CZ25" s="340"/>
      <c r="DA25" s="340">
        <f t="shared" si="27"/>
        <v>60900</v>
      </c>
      <c r="DB25" s="340">
        <f t="shared" si="28"/>
        <v>68300</v>
      </c>
      <c r="DC25" s="340"/>
      <c r="DD25" s="340">
        <f t="shared" si="29"/>
        <v>68300</v>
      </c>
      <c r="DE25" s="340">
        <f t="shared" si="30"/>
        <v>68300</v>
      </c>
      <c r="DF25" s="340"/>
      <c r="DG25" s="340">
        <f t="shared" si="31"/>
        <v>68300</v>
      </c>
      <c r="DH25" s="340">
        <f t="shared" si="32"/>
        <v>32000</v>
      </c>
      <c r="DI25" s="340"/>
      <c r="DJ25" s="340">
        <f t="shared" si="33"/>
        <v>32000</v>
      </c>
      <c r="DK25" s="340">
        <f t="shared" si="34"/>
        <v>32300</v>
      </c>
      <c r="DL25" s="340"/>
      <c r="DM25" s="340">
        <f t="shared" si="35"/>
        <v>32300</v>
      </c>
      <c r="DN25" s="340">
        <f t="shared" si="36"/>
        <v>33000</v>
      </c>
      <c r="DO25" s="340"/>
      <c r="DP25" s="340">
        <f t="shared" si="37"/>
        <v>33000</v>
      </c>
      <c r="DQ25" s="340">
        <f t="shared" si="38"/>
        <v>34700</v>
      </c>
      <c r="DR25" s="340"/>
      <c r="DS25" s="340">
        <f t="shared" si="39"/>
        <v>34700</v>
      </c>
      <c r="DT25" s="340">
        <f t="shared" si="40"/>
        <v>34700</v>
      </c>
      <c r="DU25" s="340"/>
      <c r="DV25" s="340">
        <f t="shared" si="41"/>
        <v>34700</v>
      </c>
      <c r="DW25" s="340">
        <f t="shared" si="42"/>
        <v>33000</v>
      </c>
      <c r="DX25" s="340"/>
      <c r="DY25" s="340">
        <f t="shared" si="43"/>
        <v>33000</v>
      </c>
      <c r="DZ25" s="340">
        <f t="shared" si="44"/>
        <v>80000</v>
      </c>
      <c r="EA25" s="340"/>
      <c r="EB25" s="340">
        <f t="shared" si="45"/>
        <v>80000</v>
      </c>
      <c r="EC25" s="340">
        <f t="shared" si="46"/>
        <v>80000</v>
      </c>
      <c r="ED25" s="340"/>
      <c r="EE25" s="340">
        <f t="shared" si="47"/>
        <v>80000</v>
      </c>
      <c r="EF25" s="340">
        <f t="shared" si="48"/>
        <v>34700</v>
      </c>
      <c r="EG25" s="340"/>
      <c r="EH25" s="340">
        <f t="shared" si="49"/>
        <v>34700</v>
      </c>
      <c r="EI25" s="340">
        <f t="shared" si="50"/>
        <v>0</v>
      </c>
      <c r="EJ25" s="340"/>
      <c r="EK25" s="340">
        <f t="shared" si="51"/>
        <v>0</v>
      </c>
      <c r="EL25" s="340">
        <f t="shared" si="52"/>
        <v>0</v>
      </c>
      <c r="EM25" s="340"/>
      <c r="EN25" s="340">
        <f t="shared" si="53"/>
        <v>0</v>
      </c>
      <c r="EO25" s="340">
        <f t="shared" si="54"/>
        <v>0</v>
      </c>
      <c r="EP25" s="340"/>
      <c r="EQ25" s="340">
        <f t="shared" si="55"/>
        <v>0</v>
      </c>
      <c r="ER25" s="340">
        <f t="shared" si="56"/>
        <v>0</v>
      </c>
      <c r="ES25" s="340"/>
      <c r="ET25" s="340">
        <f t="shared" si="57"/>
        <v>0</v>
      </c>
      <c r="EU25" s="340">
        <f t="shared" si="58"/>
        <v>0</v>
      </c>
      <c r="EV25" s="340"/>
      <c r="EW25" s="340">
        <f t="shared" si="59"/>
        <v>0</v>
      </c>
      <c r="EX25" s="340">
        <f t="shared" si="60"/>
        <v>0</v>
      </c>
      <c r="EY25" s="340"/>
      <c r="EZ25" s="340">
        <f t="shared" si="61"/>
        <v>0</v>
      </c>
      <c r="FA25" s="340">
        <f t="shared" si="62"/>
        <v>0</v>
      </c>
      <c r="FB25" s="340"/>
      <c r="FC25" s="340">
        <f t="shared" si="63"/>
        <v>0</v>
      </c>
      <c r="FD25" s="340">
        <f t="shared" si="64"/>
        <v>0</v>
      </c>
      <c r="FE25" s="340"/>
      <c r="FF25" s="340">
        <f t="shared" si="65"/>
        <v>0</v>
      </c>
      <c r="FG25" s="340">
        <f t="shared" si="66"/>
        <v>0</v>
      </c>
      <c r="FH25" s="340"/>
      <c r="FI25" s="340">
        <f t="shared" si="67"/>
        <v>0</v>
      </c>
      <c r="FJ25" s="340">
        <f t="shared" si="68"/>
        <v>0</v>
      </c>
      <c r="FK25" s="340"/>
      <c r="FL25" s="340">
        <f t="shared" si="69"/>
        <v>0</v>
      </c>
      <c r="FM25" s="340">
        <f t="shared" si="70"/>
        <v>0</v>
      </c>
      <c r="FN25" s="340"/>
      <c r="FO25" s="340">
        <f t="shared" si="71"/>
        <v>0</v>
      </c>
      <c r="FP25" s="340">
        <f t="shared" si="72"/>
        <v>0</v>
      </c>
      <c r="FQ25" s="340"/>
      <c r="FR25" s="340">
        <f t="shared" si="73"/>
        <v>0</v>
      </c>
      <c r="FS25" s="340">
        <f t="shared" si="74"/>
        <v>0</v>
      </c>
      <c r="FT25" s="340"/>
      <c r="FU25" s="340">
        <f t="shared" si="75"/>
        <v>0</v>
      </c>
      <c r="FV25" s="340">
        <f t="shared" si="76"/>
        <v>0</v>
      </c>
      <c r="FW25" s="340"/>
      <c r="FX25" s="340">
        <f t="shared" si="77"/>
        <v>0</v>
      </c>
      <c r="FY25" s="42"/>
      <c r="FZ25" s="42"/>
      <c r="GA25" s="42"/>
      <c r="GB25" s="42"/>
      <c r="GC25" s="1">
        <f t="shared" si="78"/>
        <v>68300</v>
      </c>
      <c r="GE25" s="1">
        <f t="shared" si="79"/>
        <v>68300</v>
      </c>
      <c r="GG25" s="31">
        <v>68300</v>
      </c>
      <c r="GH25" s="35">
        <v>80000</v>
      </c>
      <c r="GI25" s="30">
        <v>60900</v>
      </c>
      <c r="GJ25" s="31">
        <v>95800</v>
      </c>
      <c r="GK25" s="34">
        <v>32000</v>
      </c>
      <c r="GL25" s="34">
        <v>32300</v>
      </c>
      <c r="GM25" s="14">
        <v>33000</v>
      </c>
      <c r="GN25" s="14">
        <v>34700</v>
      </c>
      <c r="GO25" s="15">
        <v>37500</v>
      </c>
      <c r="GP25" s="20">
        <v>38700</v>
      </c>
      <c r="GQ25" s="17">
        <v>40600</v>
      </c>
      <c r="GR25" s="21">
        <v>47500</v>
      </c>
      <c r="GS25" s="21">
        <v>51900</v>
      </c>
      <c r="GT25" s="26">
        <v>101400</v>
      </c>
      <c r="GU25" s="26">
        <v>109500</v>
      </c>
      <c r="GV25" s="26">
        <v>121400</v>
      </c>
      <c r="GW25" s="26">
        <v>128000</v>
      </c>
      <c r="GX25" s="26">
        <v>135800</v>
      </c>
      <c r="GY25" s="26">
        <v>144100</v>
      </c>
      <c r="GZ25" s="26">
        <v>160600</v>
      </c>
      <c r="HA25" s="27"/>
      <c r="HB25" s="27"/>
      <c r="HC25" s="27"/>
      <c r="HD25" s="27"/>
      <c r="HF25" s="50" t="str">
        <f t="shared" si="100"/>
        <v/>
      </c>
      <c r="HG25" s="50" t="str">
        <f t="shared" si="101"/>
        <v/>
      </c>
      <c r="HH25" s="50" t="str">
        <f t="shared" si="102"/>
        <v/>
      </c>
    </row>
    <row r="26" spans="1:216" ht="23.25" customHeight="1" thickTop="1" thickBot="1">
      <c r="A26" s="169">
        <v>19</v>
      </c>
      <c r="B26" s="138"/>
      <c r="C26" s="138"/>
      <c r="D26" s="138"/>
      <c r="E26" s="113"/>
      <c r="F26" s="113"/>
      <c r="G26" s="114"/>
      <c r="H26" s="121" t="str">
        <f t="shared" si="80"/>
        <v/>
      </c>
      <c r="I26" s="185"/>
      <c r="J26" s="186">
        <v>1900</v>
      </c>
      <c r="K26" s="186"/>
      <c r="L26" s="187"/>
      <c r="M26" s="123" t="str">
        <f t="shared" si="81"/>
        <v/>
      </c>
      <c r="N26" s="123" t="str">
        <f t="shared" si="82"/>
        <v/>
      </c>
      <c r="O26" s="125" t="str">
        <f t="shared" si="83"/>
        <v/>
      </c>
      <c r="P26" s="126" t="str">
        <f t="shared" si="84"/>
        <v/>
      </c>
      <c r="Q26" s="123" t="str">
        <f t="shared" si="85"/>
        <v/>
      </c>
      <c r="R26" s="127" t="str">
        <f t="shared" si="86"/>
        <v/>
      </c>
      <c r="S26" s="123" t="str">
        <f t="shared" si="87"/>
        <v/>
      </c>
      <c r="T26" s="192"/>
      <c r="U26" s="192"/>
      <c r="V26" s="192"/>
      <c r="W26" s="192"/>
      <c r="X26" s="128" t="str">
        <f t="shared" si="88"/>
        <v/>
      </c>
      <c r="Y26" s="129" t="str">
        <f t="shared" si="89"/>
        <v/>
      </c>
      <c r="Z26" s="186"/>
      <c r="AA26" s="186"/>
      <c r="AB26" s="186"/>
      <c r="AC26" s="186"/>
      <c r="AD26" s="186"/>
      <c r="AE26" s="186"/>
      <c r="AF26" s="129" t="str">
        <f t="shared" si="90"/>
        <v/>
      </c>
      <c r="AG26" s="130" t="str">
        <f t="shared" si="91"/>
        <v/>
      </c>
      <c r="AH26" s="131">
        <f t="shared" si="92"/>
        <v>1900</v>
      </c>
      <c r="AI26" s="131">
        <f>IF(AND(J26=""),"",VLOOKUP(J26,BA20:BC35,2,FALSE))</f>
        <v>4</v>
      </c>
      <c r="AJ26" s="131" t="str">
        <f>IF(AND(J26=""),"",VLOOKUP(J26,BA20:BC35,3,FALSE))</f>
        <v>L-3</v>
      </c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BD26" s="1">
        <f t="shared" si="95"/>
        <v>1900</v>
      </c>
      <c r="BE26" s="1" t="str">
        <f t="shared" si="96"/>
        <v/>
      </c>
      <c r="BF26" s="340" t="str">
        <f t="shared" si="97"/>
        <v/>
      </c>
      <c r="BG26" s="340" t="str">
        <f t="shared" si="98"/>
        <v/>
      </c>
      <c r="BH26" s="340" t="str">
        <f>IF(AND(L26=$AZ$16),$GE$4,IF(AND(L26=$AZ$15),BF26,""))</f>
        <v/>
      </c>
      <c r="BI26" s="340" t="str">
        <f t="shared" si="99"/>
        <v/>
      </c>
      <c r="BJ26" s="340"/>
      <c r="BK26" s="348" t="str">
        <f>DO7</f>
        <v/>
      </c>
      <c r="BL26" s="340">
        <f t="shared" si="0"/>
        <v>70300</v>
      </c>
      <c r="BM26" s="340"/>
      <c r="BN26" s="340">
        <f t="shared" si="1"/>
        <v>70300</v>
      </c>
      <c r="BO26" s="340">
        <f t="shared" si="2"/>
        <v>70300</v>
      </c>
      <c r="BP26" s="340"/>
      <c r="BQ26" s="340">
        <f t="shared" si="3"/>
        <v>70300</v>
      </c>
      <c r="BR26" s="340">
        <f t="shared" si="4"/>
        <v>148400</v>
      </c>
      <c r="BS26" s="340"/>
      <c r="BT26" s="340">
        <f t="shared" si="5"/>
        <v>148400</v>
      </c>
      <c r="BU26" s="340">
        <f t="shared" si="6"/>
        <v>82400</v>
      </c>
      <c r="BV26" s="340"/>
      <c r="BW26" s="340">
        <f t="shared" si="7"/>
        <v>82400</v>
      </c>
      <c r="BX26" s="340">
        <f t="shared" si="8"/>
        <v>62700</v>
      </c>
      <c r="BY26" s="340"/>
      <c r="BZ26" s="340">
        <f t="shared" si="9"/>
        <v>62700</v>
      </c>
      <c r="CA26" s="340">
        <f t="shared" si="10"/>
        <v>48900</v>
      </c>
      <c r="CB26" s="340"/>
      <c r="CC26" s="340">
        <f t="shared" si="11"/>
        <v>48900</v>
      </c>
      <c r="CD26" s="340">
        <f t="shared" si="12"/>
        <v>53500</v>
      </c>
      <c r="CE26" s="340"/>
      <c r="CF26" s="340">
        <f t="shared" si="13"/>
        <v>53500</v>
      </c>
      <c r="CG26" s="340">
        <f t="shared" si="14"/>
        <v>98700</v>
      </c>
      <c r="CH26" s="340"/>
      <c r="CI26" s="340">
        <f t="shared" si="15"/>
        <v>98700</v>
      </c>
      <c r="CJ26" s="340">
        <f t="shared" si="16"/>
        <v>112800</v>
      </c>
      <c r="CK26" s="340"/>
      <c r="CL26" s="340">
        <f t="shared" si="17"/>
        <v>112800</v>
      </c>
      <c r="CM26" s="340">
        <f t="shared" si="18"/>
        <v>125000</v>
      </c>
      <c r="CN26" s="340"/>
      <c r="CO26" s="340">
        <f t="shared" si="19"/>
        <v>125000</v>
      </c>
      <c r="CP26" s="340">
        <f t="shared" si="20"/>
        <v>139900</v>
      </c>
      <c r="CQ26" s="340"/>
      <c r="CR26" s="340">
        <f t="shared" si="21"/>
        <v>139900</v>
      </c>
      <c r="CS26" s="340">
        <f t="shared" si="22"/>
        <v>148400</v>
      </c>
      <c r="CT26" s="340"/>
      <c r="CU26" s="340">
        <f t="shared" si="23"/>
        <v>148400</v>
      </c>
      <c r="CV26" s="340">
        <f t="shared" si="24"/>
        <v>62700</v>
      </c>
      <c r="CW26" s="340"/>
      <c r="CX26" s="340">
        <f t="shared" si="25"/>
        <v>62700</v>
      </c>
      <c r="CY26" s="340">
        <f t="shared" si="26"/>
        <v>62700</v>
      </c>
      <c r="CZ26" s="340"/>
      <c r="DA26" s="340">
        <f t="shared" si="27"/>
        <v>62700</v>
      </c>
      <c r="DB26" s="340">
        <f t="shared" si="28"/>
        <v>70300</v>
      </c>
      <c r="DC26" s="340"/>
      <c r="DD26" s="340">
        <f t="shared" si="29"/>
        <v>70300</v>
      </c>
      <c r="DE26" s="340">
        <f t="shared" si="30"/>
        <v>70300</v>
      </c>
      <c r="DF26" s="340"/>
      <c r="DG26" s="340">
        <f t="shared" si="31"/>
        <v>70300</v>
      </c>
      <c r="DH26" s="340">
        <f t="shared" si="32"/>
        <v>33000</v>
      </c>
      <c r="DI26" s="340"/>
      <c r="DJ26" s="340">
        <f t="shared" si="33"/>
        <v>33000</v>
      </c>
      <c r="DK26" s="340">
        <f t="shared" si="34"/>
        <v>33300</v>
      </c>
      <c r="DL26" s="340"/>
      <c r="DM26" s="340">
        <f t="shared" si="35"/>
        <v>33300</v>
      </c>
      <c r="DN26" s="340">
        <f t="shared" si="36"/>
        <v>34000</v>
      </c>
      <c r="DO26" s="340"/>
      <c r="DP26" s="340">
        <f t="shared" si="37"/>
        <v>34000</v>
      </c>
      <c r="DQ26" s="340">
        <f t="shared" si="38"/>
        <v>35700</v>
      </c>
      <c r="DR26" s="340"/>
      <c r="DS26" s="340">
        <f t="shared" si="39"/>
        <v>35700</v>
      </c>
      <c r="DT26" s="340">
        <f t="shared" si="40"/>
        <v>35700</v>
      </c>
      <c r="DU26" s="340"/>
      <c r="DV26" s="340">
        <f t="shared" si="41"/>
        <v>35700</v>
      </c>
      <c r="DW26" s="340">
        <f t="shared" si="42"/>
        <v>34000</v>
      </c>
      <c r="DX26" s="340"/>
      <c r="DY26" s="340">
        <f t="shared" si="43"/>
        <v>34000</v>
      </c>
      <c r="DZ26" s="340">
        <f t="shared" si="44"/>
        <v>82400</v>
      </c>
      <c r="EA26" s="340"/>
      <c r="EB26" s="340">
        <f t="shared" si="45"/>
        <v>82400</v>
      </c>
      <c r="EC26" s="340">
        <f t="shared" si="46"/>
        <v>82400</v>
      </c>
      <c r="ED26" s="340"/>
      <c r="EE26" s="340">
        <f t="shared" si="47"/>
        <v>82400</v>
      </c>
      <c r="EF26" s="340">
        <f t="shared" si="48"/>
        <v>35700</v>
      </c>
      <c r="EG26" s="340"/>
      <c r="EH26" s="340">
        <f t="shared" si="49"/>
        <v>35700</v>
      </c>
      <c r="EI26" s="340">
        <f t="shared" si="50"/>
        <v>0</v>
      </c>
      <c r="EJ26" s="340"/>
      <c r="EK26" s="340">
        <f t="shared" si="51"/>
        <v>0</v>
      </c>
      <c r="EL26" s="340">
        <f t="shared" si="52"/>
        <v>0</v>
      </c>
      <c r="EM26" s="340"/>
      <c r="EN26" s="340">
        <f t="shared" si="53"/>
        <v>0</v>
      </c>
      <c r="EO26" s="340">
        <f t="shared" si="54"/>
        <v>0</v>
      </c>
      <c r="EP26" s="340"/>
      <c r="EQ26" s="340">
        <f t="shared" si="55"/>
        <v>0</v>
      </c>
      <c r="ER26" s="340">
        <f t="shared" si="56"/>
        <v>0</v>
      </c>
      <c r="ES26" s="340"/>
      <c r="ET26" s="340">
        <f t="shared" si="57"/>
        <v>0</v>
      </c>
      <c r="EU26" s="340">
        <f t="shared" si="58"/>
        <v>0</v>
      </c>
      <c r="EV26" s="340"/>
      <c r="EW26" s="340">
        <f t="shared" si="59"/>
        <v>0</v>
      </c>
      <c r="EX26" s="340">
        <f t="shared" si="60"/>
        <v>0</v>
      </c>
      <c r="EY26" s="340"/>
      <c r="EZ26" s="340">
        <f t="shared" si="61"/>
        <v>0</v>
      </c>
      <c r="FA26" s="340">
        <f t="shared" si="62"/>
        <v>0</v>
      </c>
      <c r="FB26" s="340"/>
      <c r="FC26" s="340">
        <f t="shared" si="63"/>
        <v>0</v>
      </c>
      <c r="FD26" s="340">
        <f t="shared" si="64"/>
        <v>0</v>
      </c>
      <c r="FE26" s="340"/>
      <c r="FF26" s="340">
        <f t="shared" si="65"/>
        <v>0</v>
      </c>
      <c r="FG26" s="340">
        <f t="shared" si="66"/>
        <v>0</v>
      </c>
      <c r="FH26" s="340"/>
      <c r="FI26" s="340">
        <f t="shared" si="67"/>
        <v>0</v>
      </c>
      <c r="FJ26" s="340">
        <f t="shared" si="68"/>
        <v>0</v>
      </c>
      <c r="FK26" s="340"/>
      <c r="FL26" s="340">
        <f t="shared" si="69"/>
        <v>0</v>
      </c>
      <c r="FM26" s="340">
        <f t="shared" si="70"/>
        <v>0</v>
      </c>
      <c r="FN26" s="340"/>
      <c r="FO26" s="340">
        <f t="shared" si="71"/>
        <v>0</v>
      </c>
      <c r="FP26" s="340">
        <f t="shared" si="72"/>
        <v>0</v>
      </c>
      <c r="FQ26" s="340"/>
      <c r="FR26" s="340">
        <f t="shared" si="73"/>
        <v>0</v>
      </c>
      <c r="FS26" s="340">
        <f t="shared" si="74"/>
        <v>0</v>
      </c>
      <c r="FT26" s="340"/>
      <c r="FU26" s="340">
        <f t="shared" si="75"/>
        <v>0</v>
      </c>
      <c r="FV26" s="340">
        <f t="shared" si="76"/>
        <v>0</v>
      </c>
      <c r="FW26" s="340"/>
      <c r="FX26" s="340">
        <f t="shared" si="77"/>
        <v>0</v>
      </c>
      <c r="FY26" s="42"/>
      <c r="FZ26" s="42"/>
      <c r="GA26" s="42"/>
      <c r="GB26" s="42"/>
      <c r="GC26" s="1">
        <f t="shared" si="78"/>
        <v>70300</v>
      </c>
      <c r="GE26" s="1">
        <f t="shared" si="79"/>
        <v>70300</v>
      </c>
      <c r="GG26" s="31">
        <v>70300</v>
      </c>
      <c r="GH26" s="36">
        <v>82400</v>
      </c>
      <c r="GI26" s="31">
        <v>62700</v>
      </c>
      <c r="GJ26" s="31">
        <v>98700</v>
      </c>
      <c r="GK26" s="31">
        <v>33000</v>
      </c>
      <c r="GL26" s="31">
        <v>33300</v>
      </c>
      <c r="GM26" s="14">
        <v>34000</v>
      </c>
      <c r="GN26" s="14">
        <v>35700</v>
      </c>
      <c r="GO26" s="14">
        <v>38600</v>
      </c>
      <c r="GP26" s="16">
        <v>39900</v>
      </c>
      <c r="GQ26" s="17">
        <v>41800</v>
      </c>
      <c r="GR26" s="18">
        <v>48900</v>
      </c>
      <c r="GS26" s="18">
        <v>53500</v>
      </c>
      <c r="GT26" s="26">
        <v>104400</v>
      </c>
      <c r="GU26" s="26">
        <v>112800</v>
      </c>
      <c r="GV26" s="26">
        <v>125000</v>
      </c>
      <c r="GW26" s="26">
        <v>131800</v>
      </c>
      <c r="GX26" s="26">
        <v>139900</v>
      </c>
      <c r="GY26" s="26">
        <v>148400</v>
      </c>
      <c r="GZ26" s="26">
        <v>165400</v>
      </c>
      <c r="HA26" s="27"/>
      <c r="HB26" s="27"/>
      <c r="HC26" s="27"/>
      <c r="HD26" s="27"/>
      <c r="HF26" s="50" t="str">
        <f t="shared" si="100"/>
        <v/>
      </c>
      <c r="HG26" s="50" t="str">
        <f t="shared" si="101"/>
        <v/>
      </c>
      <c r="HH26" s="50" t="str">
        <f t="shared" si="102"/>
        <v/>
      </c>
    </row>
    <row r="27" spans="1:216" ht="23.25" customHeight="1" thickTop="1" thickBot="1">
      <c r="A27" s="169">
        <v>20</v>
      </c>
      <c r="B27" s="138"/>
      <c r="C27" s="138"/>
      <c r="D27" s="138"/>
      <c r="E27" s="113"/>
      <c r="F27" s="113"/>
      <c r="G27" s="114"/>
      <c r="H27" s="121" t="str">
        <f t="shared" si="80"/>
        <v/>
      </c>
      <c r="I27" s="185"/>
      <c r="J27" s="186">
        <v>2000</v>
      </c>
      <c r="K27" s="186"/>
      <c r="L27" s="187"/>
      <c r="M27" s="123" t="str">
        <f t="shared" si="81"/>
        <v/>
      </c>
      <c r="N27" s="123" t="str">
        <f t="shared" si="82"/>
        <v/>
      </c>
      <c r="O27" s="125" t="str">
        <f t="shared" si="83"/>
        <v/>
      </c>
      <c r="P27" s="126" t="str">
        <f t="shared" si="84"/>
        <v/>
      </c>
      <c r="Q27" s="123" t="str">
        <f t="shared" si="85"/>
        <v/>
      </c>
      <c r="R27" s="127" t="str">
        <f t="shared" si="86"/>
        <v/>
      </c>
      <c r="S27" s="123" t="str">
        <f t="shared" si="87"/>
        <v/>
      </c>
      <c r="T27" s="192"/>
      <c r="U27" s="192"/>
      <c r="V27" s="192"/>
      <c r="W27" s="192"/>
      <c r="X27" s="128" t="str">
        <f t="shared" si="88"/>
        <v/>
      </c>
      <c r="Y27" s="129" t="str">
        <f t="shared" si="89"/>
        <v/>
      </c>
      <c r="Z27" s="186"/>
      <c r="AA27" s="186"/>
      <c r="AB27" s="186"/>
      <c r="AC27" s="186"/>
      <c r="AD27" s="186"/>
      <c r="AE27" s="186"/>
      <c r="AF27" s="129" t="str">
        <f t="shared" si="90"/>
        <v/>
      </c>
      <c r="AG27" s="130" t="str">
        <f t="shared" si="91"/>
        <v/>
      </c>
      <c r="AH27" s="131">
        <f t="shared" si="92"/>
        <v>2000</v>
      </c>
      <c r="AI27" s="131" t="e">
        <f>IF(AND(J27=""),"",VLOOKUP(J27,BA21:BC35,2,FALSE))</f>
        <v>#N/A</v>
      </c>
      <c r="AJ27" s="131" t="e">
        <f>IF(AND(J27=""),"",VLOOKUP(J27,BA21:BC35,3,FALSE))</f>
        <v>#N/A</v>
      </c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BD27" s="1">
        <f t="shared" si="95"/>
        <v>2000</v>
      </c>
      <c r="BE27" s="1" t="str">
        <f t="shared" si="96"/>
        <v/>
      </c>
      <c r="BF27" s="340" t="str">
        <f t="shared" si="97"/>
        <v/>
      </c>
      <c r="BG27" s="340" t="str">
        <f t="shared" si="98"/>
        <v/>
      </c>
      <c r="BH27" s="340" t="str">
        <f>IF(AND(L27=$AZ$16),$GE$4,IF(AND(L27=$AZ$15),BF27,""))</f>
        <v/>
      </c>
      <c r="BI27" s="340" t="str">
        <f t="shared" si="99"/>
        <v/>
      </c>
      <c r="BJ27" s="340"/>
      <c r="BK27" s="348" t="str">
        <f>DR7</f>
        <v/>
      </c>
      <c r="BL27" s="340">
        <f t="shared" si="0"/>
        <v>72400</v>
      </c>
      <c r="BM27" s="340"/>
      <c r="BN27" s="340">
        <f t="shared" si="1"/>
        <v>72400</v>
      </c>
      <c r="BO27" s="340">
        <f t="shared" si="2"/>
        <v>72400</v>
      </c>
      <c r="BP27" s="340"/>
      <c r="BQ27" s="340">
        <f t="shared" si="3"/>
        <v>72400</v>
      </c>
      <c r="BR27" s="340">
        <f t="shared" si="4"/>
        <v>152900</v>
      </c>
      <c r="BS27" s="340"/>
      <c r="BT27" s="340">
        <f t="shared" si="5"/>
        <v>152900</v>
      </c>
      <c r="BU27" s="340">
        <f t="shared" si="6"/>
        <v>84900</v>
      </c>
      <c r="BV27" s="340"/>
      <c r="BW27" s="340">
        <f t="shared" si="7"/>
        <v>84900</v>
      </c>
      <c r="BX27" s="340">
        <f t="shared" si="8"/>
        <v>64600</v>
      </c>
      <c r="BY27" s="340"/>
      <c r="BZ27" s="340">
        <f t="shared" si="9"/>
        <v>64600</v>
      </c>
      <c r="CA27" s="340">
        <f t="shared" si="10"/>
        <v>50400</v>
      </c>
      <c r="CB27" s="340"/>
      <c r="CC27" s="340">
        <f t="shared" si="11"/>
        <v>50400</v>
      </c>
      <c r="CD27" s="340">
        <f t="shared" si="12"/>
        <v>55100</v>
      </c>
      <c r="CE27" s="340"/>
      <c r="CF27" s="340">
        <f t="shared" si="13"/>
        <v>55100</v>
      </c>
      <c r="CG27" s="340">
        <f t="shared" si="14"/>
        <v>101700</v>
      </c>
      <c r="CH27" s="340"/>
      <c r="CI27" s="340">
        <f t="shared" si="15"/>
        <v>101700</v>
      </c>
      <c r="CJ27" s="340">
        <f t="shared" si="16"/>
        <v>116200</v>
      </c>
      <c r="CK27" s="340"/>
      <c r="CL27" s="340">
        <f t="shared" si="17"/>
        <v>116200</v>
      </c>
      <c r="CM27" s="340">
        <f t="shared" si="18"/>
        <v>128800</v>
      </c>
      <c r="CN27" s="340"/>
      <c r="CO27" s="340">
        <f t="shared" si="19"/>
        <v>128800</v>
      </c>
      <c r="CP27" s="340">
        <f t="shared" si="20"/>
        <v>144100</v>
      </c>
      <c r="CQ27" s="340"/>
      <c r="CR27" s="340">
        <f t="shared" si="21"/>
        <v>144100</v>
      </c>
      <c r="CS27" s="340">
        <f t="shared" si="22"/>
        <v>152900</v>
      </c>
      <c r="CT27" s="340"/>
      <c r="CU27" s="340">
        <f t="shared" si="23"/>
        <v>152900</v>
      </c>
      <c r="CV27" s="340">
        <f t="shared" si="24"/>
        <v>64600</v>
      </c>
      <c r="CW27" s="340"/>
      <c r="CX27" s="340">
        <f t="shared" si="25"/>
        <v>64600</v>
      </c>
      <c r="CY27" s="340">
        <f t="shared" si="26"/>
        <v>64600</v>
      </c>
      <c r="CZ27" s="340"/>
      <c r="DA27" s="340">
        <f t="shared" si="27"/>
        <v>64600</v>
      </c>
      <c r="DB27" s="340">
        <f t="shared" si="28"/>
        <v>72400</v>
      </c>
      <c r="DC27" s="340"/>
      <c r="DD27" s="340">
        <f t="shared" si="29"/>
        <v>72400</v>
      </c>
      <c r="DE27" s="340">
        <f t="shared" si="30"/>
        <v>72400</v>
      </c>
      <c r="DF27" s="340"/>
      <c r="DG27" s="340">
        <f t="shared" si="31"/>
        <v>72400</v>
      </c>
      <c r="DH27" s="340">
        <f t="shared" si="32"/>
        <v>34000</v>
      </c>
      <c r="DI27" s="340"/>
      <c r="DJ27" s="340">
        <f t="shared" si="33"/>
        <v>34000</v>
      </c>
      <c r="DK27" s="340">
        <f t="shared" si="34"/>
        <v>34300</v>
      </c>
      <c r="DL27" s="340"/>
      <c r="DM27" s="340">
        <f t="shared" si="35"/>
        <v>34300</v>
      </c>
      <c r="DN27" s="340">
        <f t="shared" si="36"/>
        <v>35000</v>
      </c>
      <c r="DO27" s="340"/>
      <c r="DP27" s="340">
        <f t="shared" si="37"/>
        <v>35000</v>
      </c>
      <c r="DQ27" s="340">
        <f t="shared" si="38"/>
        <v>36800</v>
      </c>
      <c r="DR27" s="340"/>
      <c r="DS27" s="340">
        <f t="shared" si="39"/>
        <v>36800</v>
      </c>
      <c r="DT27" s="340">
        <f t="shared" si="40"/>
        <v>36800</v>
      </c>
      <c r="DU27" s="340"/>
      <c r="DV27" s="340">
        <f t="shared" si="41"/>
        <v>36800</v>
      </c>
      <c r="DW27" s="340">
        <f t="shared" si="42"/>
        <v>35000</v>
      </c>
      <c r="DX27" s="340"/>
      <c r="DY27" s="340">
        <f t="shared" si="43"/>
        <v>35000</v>
      </c>
      <c r="DZ27" s="340">
        <f t="shared" si="44"/>
        <v>84900</v>
      </c>
      <c r="EA27" s="340"/>
      <c r="EB27" s="340">
        <f t="shared" si="45"/>
        <v>84900</v>
      </c>
      <c r="EC27" s="340">
        <f t="shared" si="46"/>
        <v>84900</v>
      </c>
      <c r="ED27" s="340"/>
      <c r="EE27" s="340">
        <f t="shared" si="47"/>
        <v>84900</v>
      </c>
      <c r="EF27" s="340">
        <f t="shared" si="48"/>
        <v>36800</v>
      </c>
      <c r="EG27" s="340"/>
      <c r="EH27" s="340">
        <f t="shared" si="49"/>
        <v>36800</v>
      </c>
      <c r="EI27" s="340">
        <f t="shared" si="50"/>
        <v>0</v>
      </c>
      <c r="EJ27" s="340"/>
      <c r="EK27" s="340">
        <f t="shared" si="51"/>
        <v>0</v>
      </c>
      <c r="EL27" s="340">
        <f t="shared" si="52"/>
        <v>0</v>
      </c>
      <c r="EM27" s="340"/>
      <c r="EN27" s="340">
        <f t="shared" si="53"/>
        <v>0</v>
      </c>
      <c r="EO27" s="340">
        <f t="shared" si="54"/>
        <v>0</v>
      </c>
      <c r="EP27" s="340"/>
      <c r="EQ27" s="340">
        <f t="shared" si="55"/>
        <v>0</v>
      </c>
      <c r="ER27" s="340">
        <f t="shared" si="56"/>
        <v>0</v>
      </c>
      <c r="ES27" s="340"/>
      <c r="ET27" s="340">
        <f t="shared" si="57"/>
        <v>0</v>
      </c>
      <c r="EU27" s="340">
        <f t="shared" si="58"/>
        <v>0</v>
      </c>
      <c r="EV27" s="340"/>
      <c r="EW27" s="340">
        <f t="shared" si="59"/>
        <v>0</v>
      </c>
      <c r="EX27" s="340">
        <f t="shared" si="60"/>
        <v>0</v>
      </c>
      <c r="EY27" s="340"/>
      <c r="EZ27" s="340">
        <f t="shared" si="61"/>
        <v>0</v>
      </c>
      <c r="FA27" s="340">
        <f t="shared" si="62"/>
        <v>0</v>
      </c>
      <c r="FB27" s="340"/>
      <c r="FC27" s="340">
        <f t="shared" si="63"/>
        <v>0</v>
      </c>
      <c r="FD27" s="340">
        <f t="shared" si="64"/>
        <v>0</v>
      </c>
      <c r="FE27" s="340"/>
      <c r="FF27" s="340">
        <f t="shared" si="65"/>
        <v>0</v>
      </c>
      <c r="FG27" s="340">
        <f t="shared" si="66"/>
        <v>0</v>
      </c>
      <c r="FH27" s="340"/>
      <c r="FI27" s="340">
        <f t="shared" si="67"/>
        <v>0</v>
      </c>
      <c r="FJ27" s="340">
        <f t="shared" si="68"/>
        <v>0</v>
      </c>
      <c r="FK27" s="340"/>
      <c r="FL27" s="340">
        <f t="shared" si="69"/>
        <v>0</v>
      </c>
      <c r="FM27" s="340">
        <f t="shared" si="70"/>
        <v>0</v>
      </c>
      <c r="FN27" s="340"/>
      <c r="FO27" s="340">
        <f t="shared" si="71"/>
        <v>0</v>
      </c>
      <c r="FP27" s="340">
        <f t="shared" si="72"/>
        <v>0</v>
      </c>
      <c r="FQ27" s="340"/>
      <c r="FR27" s="340">
        <f t="shared" si="73"/>
        <v>0</v>
      </c>
      <c r="FS27" s="340">
        <f t="shared" si="74"/>
        <v>0</v>
      </c>
      <c r="FT27" s="340"/>
      <c r="FU27" s="340">
        <f t="shared" si="75"/>
        <v>0</v>
      </c>
      <c r="FV27" s="340">
        <f t="shared" si="76"/>
        <v>0</v>
      </c>
      <c r="FW27" s="340"/>
      <c r="FX27" s="340">
        <f t="shared" si="77"/>
        <v>0</v>
      </c>
      <c r="FY27" s="42"/>
      <c r="FZ27" s="42"/>
      <c r="GA27" s="42"/>
      <c r="GB27" s="42"/>
      <c r="GC27" s="1">
        <f t="shared" si="78"/>
        <v>72400</v>
      </c>
      <c r="GE27" s="1">
        <f t="shared" si="79"/>
        <v>72400</v>
      </c>
      <c r="GG27" s="30">
        <v>72400</v>
      </c>
      <c r="GH27" s="35">
        <v>84900</v>
      </c>
      <c r="GI27" s="31">
        <v>64600</v>
      </c>
      <c r="GJ27" s="37">
        <v>101700</v>
      </c>
      <c r="GK27" s="31">
        <v>34000</v>
      </c>
      <c r="GL27" s="31">
        <v>34300</v>
      </c>
      <c r="GM27" s="14">
        <v>35000</v>
      </c>
      <c r="GN27" s="15">
        <v>36800</v>
      </c>
      <c r="GO27" s="14">
        <v>39800</v>
      </c>
      <c r="GP27" s="16">
        <v>41100</v>
      </c>
      <c r="GQ27" s="17">
        <v>43300</v>
      </c>
      <c r="GR27" s="18">
        <v>50400</v>
      </c>
      <c r="GS27" s="18">
        <v>55100</v>
      </c>
      <c r="GT27" s="26">
        <v>107500</v>
      </c>
      <c r="GU27" s="26">
        <v>116200</v>
      </c>
      <c r="GV27" s="15">
        <v>128800</v>
      </c>
      <c r="GW27" s="15">
        <v>135800</v>
      </c>
      <c r="GX27" s="15">
        <v>144100</v>
      </c>
      <c r="GY27" s="15">
        <v>152900</v>
      </c>
      <c r="GZ27" s="15">
        <v>170400</v>
      </c>
      <c r="HA27" s="3"/>
      <c r="HB27" s="3"/>
      <c r="HC27" s="3"/>
      <c r="HD27" s="3"/>
      <c r="HF27" s="50" t="str">
        <f t="shared" si="100"/>
        <v/>
      </c>
      <c r="HG27" s="50" t="str">
        <f t="shared" si="101"/>
        <v/>
      </c>
      <c r="HH27" s="50" t="str">
        <f t="shared" si="102"/>
        <v/>
      </c>
    </row>
    <row r="28" spans="1:216" ht="23.25" customHeight="1" thickTop="1" thickBot="1">
      <c r="A28" s="169">
        <v>21</v>
      </c>
      <c r="B28" s="138"/>
      <c r="C28" s="138"/>
      <c r="D28" s="138"/>
      <c r="E28" s="113"/>
      <c r="F28" s="113"/>
      <c r="G28" s="114"/>
      <c r="H28" s="121" t="str">
        <f t="shared" si="80"/>
        <v/>
      </c>
      <c r="I28" s="185"/>
      <c r="J28" s="186">
        <v>2000</v>
      </c>
      <c r="K28" s="186"/>
      <c r="L28" s="187"/>
      <c r="M28" s="123" t="str">
        <f t="shared" si="81"/>
        <v/>
      </c>
      <c r="N28" s="123" t="str">
        <f t="shared" si="82"/>
        <v/>
      </c>
      <c r="O28" s="125" t="str">
        <f t="shared" si="83"/>
        <v/>
      </c>
      <c r="P28" s="126" t="str">
        <f t="shared" si="84"/>
        <v/>
      </c>
      <c r="Q28" s="123" t="str">
        <f t="shared" si="85"/>
        <v/>
      </c>
      <c r="R28" s="127" t="str">
        <f t="shared" si="86"/>
        <v/>
      </c>
      <c r="S28" s="123" t="str">
        <f t="shared" si="87"/>
        <v/>
      </c>
      <c r="T28" s="192"/>
      <c r="U28" s="192"/>
      <c r="V28" s="192"/>
      <c r="W28" s="192"/>
      <c r="X28" s="128" t="str">
        <f t="shared" si="88"/>
        <v/>
      </c>
      <c r="Y28" s="129" t="str">
        <f t="shared" si="89"/>
        <v/>
      </c>
      <c r="Z28" s="186"/>
      <c r="AA28" s="186"/>
      <c r="AB28" s="186"/>
      <c r="AC28" s="186"/>
      <c r="AD28" s="186"/>
      <c r="AE28" s="186"/>
      <c r="AF28" s="129" t="str">
        <f t="shared" si="90"/>
        <v/>
      </c>
      <c r="AG28" s="130" t="str">
        <f t="shared" si="91"/>
        <v/>
      </c>
      <c r="AH28" s="131">
        <f t="shared" si="92"/>
        <v>2000</v>
      </c>
      <c r="AI28" s="131" t="e">
        <f>IF(AND(J28=""),"",VLOOKUP(J28,BA22:BC35,2,FALSE))</f>
        <v>#N/A</v>
      </c>
      <c r="AJ28" s="131" t="e">
        <f>IF(AND(J28=""),"",VLOOKUP(J28,BA22:BC35,3,FALSE))</f>
        <v>#N/A</v>
      </c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BD28" s="1">
        <f t="shared" si="95"/>
        <v>2000</v>
      </c>
      <c r="BE28" s="1" t="str">
        <f t="shared" si="96"/>
        <v/>
      </c>
      <c r="BF28" s="340" t="str">
        <f t="shared" si="97"/>
        <v/>
      </c>
      <c r="BG28" s="340" t="str">
        <f t="shared" si="98"/>
        <v/>
      </c>
      <c r="BH28" s="340" t="str">
        <f>IF(AND(L28=$AZ$16),$GE$4,IF(AND(L28=$AZ$15),BF28,""))</f>
        <v/>
      </c>
      <c r="BI28" s="340" t="str">
        <f t="shared" si="99"/>
        <v/>
      </c>
      <c r="BJ28" s="340"/>
      <c r="BK28" s="348" t="str">
        <f>DU7</f>
        <v/>
      </c>
      <c r="BL28" s="340">
        <f t="shared" si="0"/>
        <v>74600</v>
      </c>
      <c r="BM28" s="340"/>
      <c r="BN28" s="340">
        <f t="shared" si="1"/>
        <v>74600</v>
      </c>
      <c r="BO28" s="340">
        <f t="shared" si="2"/>
        <v>74600</v>
      </c>
      <c r="BP28" s="340"/>
      <c r="BQ28" s="340">
        <f t="shared" si="3"/>
        <v>74600</v>
      </c>
      <c r="BR28" s="340">
        <f t="shared" si="4"/>
        <v>157500</v>
      </c>
      <c r="BS28" s="340"/>
      <c r="BT28" s="340">
        <f t="shared" si="5"/>
        <v>157500</v>
      </c>
      <c r="BU28" s="340">
        <f t="shared" si="6"/>
        <v>87400</v>
      </c>
      <c r="BV28" s="340"/>
      <c r="BW28" s="340">
        <f t="shared" si="7"/>
        <v>87400</v>
      </c>
      <c r="BX28" s="340">
        <f t="shared" si="8"/>
        <v>66500</v>
      </c>
      <c r="BY28" s="340"/>
      <c r="BZ28" s="340">
        <f t="shared" si="9"/>
        <v>66500</v>
      </c>
      <c r="CA28" s="340">
        <f t="shared" si="10"/>
        <v>51900</v>
      </c>
      <c r="CB28" s="340"/>
      <c r="CC28" s="340">
        <f t="shared" si="11"/>
        <v>51900</v>
      </c>
      <c r="CD28" s="340">
        <f t="shared" si="12"/>
        <v>56800</v>
      </c>
      <c r="CE28" s="340"/>
      <c r="CF28" s="340">
        <f t="shared" si="13"/>
        <v>56800</v>
      </c>
      <c r="CG28" s="340">
        <f t="shared" si="14"/>
        <v>104800</v>
      </c>
      <c r="CH28" s="340"/>
      <c r="CI28" s="340">
        <f t="shared" si="15"/>
        <v>104800</v>
      </c>
      <c r="CJ28" s="340">
        <f t="shared" si="16"/>
        <v>119700</v>
      </c>
      <c r="CK28" s="340"/>
      <c r="CL28" s="340">
        <f t="shared" si="17"/>
        <v>119700</v>
      </c>
      <c r="CM28" s="340">
        <f t="shared" si="18"/>
        <v>132700</v>
      </c>
      <c r="CN28" s="340"/>
      <c r="CO28" s="340">
        <f t="shared" si="19"/>
        <v>132700</v>
      </c>
      <c r="CP28" s="340">
        <f t="shared" si="20"/>
        <v>148400</v>
      </c>
      <c r="CQ28" s="340"/>
      <c r="CR28" s="340">
        <f t="shared" si="21"/>
        <v>148400</v>
      </c>
      <c r="CS28" s="340">
        <f t="shared" si="22"/>
        <v>157500</v>
      </c>
      <c r="CT28" s="340"/>
      <c r="CU28" s="340">
        <f t="shared" si="23"/>
        <v>157500</v>
      </c>
      <c r="CV28" s="340">
        <f t="shared" si="24"/>
        <v>66500</v>
      </c>
      <c r="CW28" s="340"/>
      <c r="CX28" s="340">
        <f t="shared" si="25"/>
        <v>66500</v>
      </c>
      <c r="CY28" s="340">
        <f t="shared" si="26"/>
        <v>66500</v>
      </c>
      <c r="CZ28" s="340"/>
      <c r="DA28" s="340">
        <f t="shared" si="27"/>
        <v>66500</v>
      </c>
      <c r="DB28" s="340">
        <f t="shared" si="28"/>
        <v>74600</v>
      </c>
      <c r="DC28" s="340"/>
      <c r="DD28" s="340">
        <f t="shared" si="29"/>
        <v>74600</v>
      </c>
      <c r="DE28" s="340">
        <f t="shared" si="30"/>
        <v>74600</v>
      </c>
      <c r="DF28" s="340"/>
      <c r="DG28" s="340">
        <f t="shared" si="31"/>
        <v>74600</v>
      </c>
      <c r="DH28" s="340">
        <f t="shared" si="32"/>
        <v>35000</v>
      </c>
      <c r="DI28" s="340"/>
      <c r="DJ28" s="340">
        <f t="shared" si="33"/>
        <v>35000</v>
      </c>
      <c r="DK28" s="340">
        <f t="shared" si="34"/>
        <v>35300</v>
      </c>
      <c r="DL28" s="340"/>
      <c r="DM28" s="340">
        <f t="shared" si="35"/>
        <v>35300</v>
      </c>
      <c r="DN28" s="340">
        <f t="shared" si="36"/>
        <v>36100</v>
      </c>
      <c r="DO28" s="340"/>
      <c r="DP28" s="340">
        <f t="shared" si="37"/>
        <v>36100</v>
      </c>
      <c r="DQ28" s="340">
        <f t="shared" si="38"/>
        <v>37900</v>
      </c>
      <c r="DR28" s="340"/>
      <c r="DS28" s="340">
        <f t="shared" si="39"/>
        <v>37900</v>
      </c>
      <c r="DT28" s="340">
        <f t="shared" si="40"/>
        <v>37900</v>
      </c>
      <c r="DU28" s="340"/>
      <c r="DV28" s="340">
        <f t="shared" si="41"/>
        <v>37900</v>
      </c>
      <c r="DW28" s="340">
        <f t="shared" si="42"/>
        <v>36100</v>
      </c>
      <c r="DX28" s="340"/>
      <c r="DY28" s="340">
        <f t="shared" si="43"/>
        <v>36100</v>
      </c>
      <c r="DZ28" s="340">
        <f t="shared" si="44"/>
        <v>87400</v>
      </c>
      <c r="EA28" s="340"/>
      <c r="EB28" s="340">
        <f t="shared" si="45"/>
        <v>87400</v>
      </c>
      <c r="EC28" s="340">
        <f t="shared" si="46"/>
        <v>87400</v>
      </c>
      <c r="ED28" s="340"/>
      <c r="EE28" s="340">
        <f t="shared" si="47"/>
        <v>87400</v>
      </c>
      <c r="EF28" s="340">
        <f t="shared" si="48"/>
        <v>37900</v>
      </c>
      <c r="EG28" s="340"/>
      <c r="EH28" s="340">
        <f t="shared" si="49"/>
        <v>37900</v>
      </c>
      <c r="EI28" s="340">
        <f t="shared" si="50"/>
        <v>0</v>
      </c>
      <c r="EJ28" s="340"/>
      <c r="EK28" s="340">
        <f t="shared" si="51"/>
        <v>0</v>
      </c>
      <c r="EL28" s="340">
        <f t="shared" si="52"/>
        <v>0</v>
      </c>
      <c r="EM28" s="340"/>
      <c r="EN28" s="340">
        <f t="shared" si="53"/>
        <v>0</v>
      </c>
      <c r="EO28" s="340">
        <f t="shared" si="54"/>
        <v>0</v>
      </c>
      <c r="EP28" s="340"/>
      <c r="EQ28" s="340">
        <f t="shared" si="55"/>
        <v>0</v>
      </c>
      <c r="ER28" s="340">
        <f t="shared" si="56"/>
        <v>0</v>
      </c>
      <c r="ES28" s="340"/>
      <c r="ET28" s="340">
        <f t="shared" si="57"/>
        <v>0</v>
      </c>
      <c r="EU28" s="340">
        <f t="shared" si="58"/>
        <v>0</v>
      </c>
      <c r="EV28" s="340"/>
      <c r="EW28" s="340">
        <f t="shared" si="59"/>
        <v>0</v>
      </c>
      <c r="EX28" s="340">
        <f t="shared" si="60"/>
        <v>0</v>
      </c>
      <c r="EY28" s="340"/>
      <c r="EZ28" s="340">
        <f t="shared" si="61"/>
        <v>0</v>
      </c>
      <c r="FA28" s="340">
        <f t="shared" si="62"/>
        <v>0</v>
      </c>
      <c r="FB28" s="340"/>
      <c r="FC28" s="340">
        <f t="shared" si="63"/>
        <v>0</v>
      </c>
      <c r="FD28" s="340">
        <f t="shared" si="64"/>
        <v>0</v>
      </c>
      <c r="FE28" s="340"/>
      <c r="FF28" s="340">
        <f t="shared" si="65"/>
        <v>0</v>
      </c>
      <c r="FG28" s="340">
        <f t="shared" si="66"/>
        <v>0</v>
      </c>
      <c r="FH28" s="340"/>
      <c r="FI28" s="340">
        <f t="shared" si="67"/>
        <v>0</v>
      </c>
      <c r="FJ28" s="340">
        <f t="shared" si="68"/>
        <v>0</v>
      </c>
      <c r="FK28" s="340"/>
      <c r="FL28" s="340">
        <f t="shared" si="69"/>
        <v>0</v>
      </c>
      <c r="FM28" s="340">
        <f t="shared" si="70"/>
        <v>0</v>
      </c>
      <c r="FN28" s="340"/>
      <c r="FO28" s="340">
        <f t="shared" si="71"/>
        <v>0</v>
      </c>
      <c r="FP28" s="340">
        <f t="shared" si="72"/>
        <v>0</v>
      </c>
      <c r="FQ28" s="340"/>
      <c r="FR28" s="340">
        <f t="shared" si="73"/>
        <v>0</v>
      </c>
      <c r="FS28" s="340">
        <f t="shared" si="74"/>
        <v>0</v>
      </c>
      <c r="FT28" s="340"/>
      <c r="FU28" s="340">
        <f t="shared" si="75"/>
        <v>0</v>
      </c>
      <c r="FV28" s="340">
        <f t="shared" si="76"/>
        <v>0</v>
      </c>
      <c r="FW28" s="340"/>
      <c r="FX28" s="340">
        <f t="shared" si="77"/>
        <v>0</v>
      </c>
      <c r="FY28" s="42"/>
      <c r="FZ28" s="42"/>
      <c r="GA28" s="42"/>
      <c r="GB28" s="42"/>
      <c r="GC28" s="1">
        <f t="shared" si="78"/>
        <v>74600</v>
      </c>
      <c r="GE28" s="1">
        <f t="shared" si="79"/>
        <v>74600</v>
      </c>
      <c r="GG28" s="31">
        <v>74600</v>
      </c>
      <c r="GH28" s="35">
        <v>87400</v>
      </c>
      <c r="GI28" s="31">
        <v>66500</v>
      </c>
      <c r="GJ28" s="37">
        <v>104800</v>
      </c>
      <c r="GK28" s="31">
        <v>35000</v>
      </c>
      <c r="GL28" s="31">
        <v>35300</v>
      </c>
      <c r="GM28" s="14">
        <v>36100</v>
      </c>
      <c r="GN28" s="14">
        <v>37900</v>
      </c>
      <c r="GO28" s="19">
        <v>41000</v>
      </c>
      <c r="GP28" s="22">
        <v>42300</v>
      </c>
      <c r="GQ28" s="17">
        <v>44400</v>
      </c>
      <c r="GR28" s="23">
        <v>51900</v>
      </c>
      <c r="GS28" s="23">
        <v>56800</v>
      </c>
      <c r="GT28" s="15">
        <v>110700</v>
      </c>
      <c r="GU28" s="15">
        <v>119700</v>
      </c>
      <c r="GV28" s="26">
        <v>132700</v>
      </c>
      <c r="GW28" s="26">
        <v>139900</v>
      </c>
      <c r="GX28" s="26">
        <v>148400</v>
      </c>
      <c r="GY28" s="15">
        <v>157500</v>
      </c>
      <c r="GZ28" s="15">
        <v>175500</v>
      </c>
      <c r="HA28" s="3"/>
      <c r="HB28" s="3"/>
      <c r="HC28" s="3"/>
      <c r="HD28" s="3"/>
      <c r="HF28" s="50" t="str">
        <f t="shared" si="100"/>
        <v/>
      </c>
      <c r="HG28" s="50" t="str">
        <f t="shared" si="101"/>
        <v/>
      </c>
      <c r="HH28" s="50" t="str">
        <f t="shared" si="102"/>
        <v/>
      </c>
    </row>
    <row r="29" spans="1:216" ht="23.25" customHeight="1" thickTop="1" thickBot="1">
      <c r="A29" s="169">
        <v>22</v>
      </c>
      <c r="B29" s="138"/>
      <c r="C29" s="138"/>
      <c r="D29" s="138"/>
      <c r="E29" s="113"/>
      <c r="F29" s="113"/>
      <c r="G29" s="114"/>
      <c r="H29" s="121" t="str">
        <f t="shared" si="80"/>
        <v/>
      </c>
      <c r="I29" s="185"/>
      <c r="J29" s="186">
        <v>1900</v>
      </c>
      <c r="K29" s="186"/>
      <c r="L29" s="187"/>
      <c r="M29" s="123" t="str">
        <f t="shared" si="81"/>
        <v/>
      </c>
      <c r="N29" s="123" t="str">
        <f t="shared" si="82"/>
        <v/>
      </c>
      <c r="O29" s="125" t="str">
        <f t="shared" si="83"/>
        <v/>
      </c>
      <c r="P29" s="126" t="str">
        <f t="shared" si="84"/>
        <v/>
      </c>
      <c r="Q29" s="123" t="str">
        <f t="shared" si="85"/>
        <v/>
      </c>
      <c r="R29" s="127" t="str">
        <f t="shared" si="86"/>
        <v/>
      </c>
      <c r="S29" s="123" t="str">
        <f t="shared" si="87"/>
        <v/>
      </c>
      <c r="T29" s="192"/>
      <c r="U29" s="192"/>
      <c r="V29" s="192"/>
      <c r="W29" s="192"/>
      <c r="X29" s="128" t="str">
        <f t="shared" si="88"/>
        <v/>
      </c>
      <c r="Y29" s="129" t="str">
        <f t="shared" si="89"/>
        <v/>
      </c>
      <c r="Z29" s="186"/>
      <c r="AA29" s="186"/>
      <c r="AB29" s="186"/>
      <c r="AC29" s="186"/>
      <c r="AD29" s="186"/>
      <c r="AE29" s="186"/>
      <c r="AF29" s="129" t="str">
        <f t="shared" si="90"/>
        <v/>
      </c>
      <c r="AG29" s="130" t="str">
        <f t="shared" si="91"/>
        <v/>
      </c>
      <c r="AH29" s="131">
        <f t="shared" si="92"/>
        <v>1900</v>
      </c>
      <c r="AI29" s="131">
        <f>IF(AND(J29=""),"",VLOOKUP(J29,BA23:BC35,2,FALSE))</f>
        <v>4</v>
      </c>
      <c r="AJ29" s="131" t="str">
        <f>IF(AND(J29=""),"",VLOOKUP(J29,BA23:BC35,3,FALSE))</f>
        <v>L-3</v>
      </c>
      <c r="AK29" s="3"/>
      <c r="AL29" s="3"/>
      <c r="AM29" s="3"/>
      <c r="AN29" s="3"/>
      <c r="AO29" s="3"/>
      <c r="AP29" s="3"/>
      <c r="AQ29" s="194" t="s">
        <v>51</v>
      </c>
      <c r="AR29" s="195"/>
      <c r="AS29" s="195"/>
      <c r="AT29" s="195"/>
      <c r="AU29" s="196"/>
      <c r="AV29" s="3"/>
      <c r="AW29" s="3"/>
      <c r="BD29" s="1">
        <f t="shared" si="95"/>
        <v>1900</v>
      </c>
      <c r="BE29" s="1" t="str">
        <f t="shared" si="96"/>
        <v/>
      </c>
      <c r="BF29" s="340" t="str">
        <f t="shared" si="97"/>
        <v/>
      </c>
      <c r="BG29" s="340" t="str">
        <f t="shared" si="98"/>
        <v/>
      </c>
      <c r="BH29" s="340" t="str">
        <f>IF(AND(L29=$AZ$16),$GE$4,IF(AND(L29=$AZ$15),BF29,""))</f>
        <v/>
      </c>
      <c r="BI29" s="340" t="str">
        <f t="shared" si="99"/>
        <v/>
      </c>
      <c r="BJ29" s="340"/>
      <c r="BK29" s="348" t="str">
        <f>DX7</f>
        <v/>
      </c>
      <c r="BL29" s="340">
        <f t="shared" si="0"/>
        <v>76800</v>
      </c>
      <c r="BM29" s="340"/>
      <c r="BN29" s="340">
        <f t="shared" si="1"/>
        <v>76800</v>
      </c>
      <c r="BO29" s="340">
        <f t="shared" si="2"/>
        <v>76800</v>
      </c>
      <c r="BP29" s="340"/>
      <c r="BQ29" s="340">
        <f t="shared" si="3"/>
        <v>76800</v>
      </c>
      <c r="BR29" s="340">
        <f t="shared" si="4"/>
        <v>162200</v>
      </c>
      <c r="BS29" s="340"/>
      <c r="BT29" s="340">
        <f t="shared" si="5"/>
        <v>162200</v>
      </c>
      <c r="BU29" s="340">
        <f t="shared" si="6"/>
        <v>90000</v>
      </c>
      <c r="BV29" s="340"/>
      <c r="BW29" s="340">
        <f t="shared" si="7"/>
        <v>90000</v>
      </c>
      <c r="BX29" s="340">
        <f t="shared" si="8"/>
        <v>68500</v>
      </c>
      <c r="BY29" s="340"/>
      <c r="BZ29" s="340">
        <f t="shared" si="9"/>
        <v>68500</v>
      </c>
      <c r="CA29" s="340">
        <f t="shared" si="10"/>
        <v>53500</v>
      </c>
      <c r="CB29" s="340"/>
      <c r="CC29" s="340">
        <f t="shared" si="11"/>
        <v>53500</v>
      </c>
      <c r="CD29" s="340">
        <f t="shared" si="12"/>
        <v>58500</v>
      </c>
      <c r="CE29" s="340"/>
      <c r="CF29" s="340">
        <f t="shared" si="13"/>
        <v>58500</v>
      </c>
      <c r="CG29" s="340">
        <f t="shared" si="14"/>
        <v>107900</v>
      </c>
      <c r="CH29" s="340"/>
      <c r="CI29" s="340">
        <f t="shared" si="15"/>
        <v>107900</v>
      </c>
      <c r="CJ29" s="340">
        <f t="shared" si="16"/>
        <v>123300</v>
      </c>
      <c r="CK29" s="340"/>
      <c r="CL29" s="340">
        <f t="shared" si="17"/>
        <v>123300</v>
      </c>
      <c r="CM29" s="340">
        <f t="shared" si="18"/>
        <v>136700</v>
      </c>
      <c r="CN29" s="340"/>
      <c r="CO29" s="340">
        <f t="shared" si="19"/>
        <v>136700</v>
      </c>
      <c r="CP29" s="340">
        <f t="shared" si="20"/>
        <v>152900</v>
      </c>
      <c r="CQ29" s="340"/>
      <c r="CR29" s="340">
        <f t="shared" si="21"/>
        <v>152900</v>
      </c>
      <c r="CS29" s="340">
        <f t="shared" si="22"/>
        <v>162200</v>
      </c>
      <c r="CT29" s="340"/>
      <c r="CU29" s="340">
        <f t="shared" si="23"/>
        <v>162200</v>
      </c>
      <c r="CV29" s="340">
        <f t="shared" si="24"/>
        <v>68500</v>
      </c>
      <c r="CW29" s="340"/>
      <c r="CX29" s="340">
        <f t="shared" si="25"/>
        <v>68500</v>
      </c>
      <c r="CY29" s="340">
        <f t="shared" si="26"/>
        <v>68500</v>
      </c>
      <c r="CZ29" s="340"/>
      <c r="DA29" s="340">
        <f t="shared" si="27"/>
        <v>68500</v>
      </c>
      <c r="DB29" s="340">
        <f t="shared" si="28"/>
        <v>76800</v>
      </c>
      <c r="DC29" s="340"/>
      <c r="DD29" s="340">
        <f t="shared" si="29"/>
        <v>76800</v>
      </c>
      <c r="DE29" s="340">
        <f t="shared" si="30"/>
        <v>76800</v>
      </c>
      <c r="DF29" s="340"/>
      <c r="DG29" s="340">
        <f t="shared" si="31"/>
        <v>76800</v>
      </c>
      <c r="DH29" s="340">
        <f t="shared" si="32"/>
        <v>36100</v>
      </c>
      <c r="DI29" s="340"/>
      <c r="DJ29" s="340">
        <f t="shared" si="33"/>
        <v>36100</v>
      </c>
      <c r="DK29" s="340">
        <f t="shared" si="34"/>
        <v>36400</v>
      </c>
      <c r="DL29" s="340"/>
      <c r="DM29" s="340">
        <f t="shared" si="35"/>
        <v>36400</v>
      </c>
      <c r="DN29" s="340">
        <f t="shared" si="36"/>
        <v>37200</v>
      </c>
      <c r="DO29" s="340"/>
      <c r="DP29" s="340">
        <f t="shared" si="37"/>
        <v>37200</v>
      </c>
      <c r="DQ29" s="340">
        <f t="shared" si="38"/>
        <v>39000</v>
      </c>
      <c r="DR29" s="340"/>
      <c r="DS29" s="340">
        <f t="shared" si="39"/>
        <v>39000</v>
      </c>
      <c r="DT29" s="340">
        <f t="shared" si="40"/>
        <v>39000</v>
      </c>
      <c r="DU29" s="340"/>
      <c r="DV29" s="340">
        <f t="shared" si="41"/>
        <v>39000</v>
      </c>
      <c r="DW29" s="340">
        <f t="shared" si="42"/>
        <v>37200</v>
      </c>
      <c r="DX29" s="340"/>
      <c r="DY29" s="340">
        <f t="shared" si="43"/>
        <v>37200</v>
      </c>
      <c r="DZ29" s="340">
        <f t="shared" si="44"/>
        <v>90000</v>
      </c>
      <c r="EA29" s="340"/>
      <c r="EB29" s="340">
        <f t="shared" si="45"/>
        <v>90000</v>
      </c>
      <c r="EC29" s="340">
        <f t="shared" si="46"/>
        <v>90000</v>
      </c>
      <c r="ED29" s="340"/>
      <c r="EE29" s="340">
        <f t="shared" si="47"/>
        <v>90000</v>
      </c>
      <c r="EF29" s="340">
        <f t="shared" si="48"/>
        <v>39000</v>
      </c>
      <c r="EG29" s="340"/>
      <c r="EH29" s="340">
        <f t="shared" si="49"/>
        <v>39000</v>
      </c>
      <c r="EI29" s="340">
        <f t="shared" si="50"/>
        <v>0</v>
      </c>
      <c r="EJ29" s="340"/>
      <c r="EK29" s="340">
        <f t="shared" si="51"/>
        <v>0</v>
      </c>
      <c r="EL29" s="340">
        <f t="shared" si="52"/>
        <v>0</v>
      </c>
      <c r="EM29" s="340"/>
      <c r="EN29" s="340">
        <f t="shared" si="53"/>
        <v>0</v>
      </c>
      <c r="EO29" s="340">
        <f t="shared" si="54"/>
        <v>0</v>
      </c>
      <c r="EP29" s="340"/>
      <c r="EQ29" s="340">
        <f t="shared" si="55"/>
        <v>0</v>
      </c>
      <c r="ER29" s="340">
        <f t="shared" si="56"/>
        <v>0</v>
      </c>
      <c r="ES29" s="340"/>
      <c r="ET29" s="340">
        <f t="shared" si="57"/>
        <v>0</v>
      </c>
      <c r="EU29" s="340">
        <f t="shared" si="58"/>
        <v>0</v>
      </c>
      <c r="EV29" s="340"/>
      <c r="EW29" s="340">
        <f t="shared" si="59"/>
        <v>0</v>
      </c>
      <c r="EX29" s="340">
        <f t="shared" si="60"/>
        <v>0</v>
      </c>
      <c r="EY29" s="340"/>
      <c r="EZ29" s="340">
        <f t="shared" si="61"/>
        <v>0</v>
      </c>
      <c r="FA29" s="340">
        <f t="shared" si="62"/>
        <v>0</v>
      </c>
      <c r="FB29" s="340"/>
      <c r="FC29" s="340">
        <f t="shared" si="63"/>
        <v>0</v>
      </c>
      <c r="FD29" s="340">
        <f t="shared" si="64"/>
        <v>0</v>
      </c>
      <c r="FE29" s="340"/>
      <c r="FF29" s="340">
        <f t="shared" si="65"/>
        <v>0</v>
      </c>
      <c r="FG29" s="340">
        <f t="shared" si="66"/>
        <v>0</v>
      </c>
      <c r="FH29" s="340"/>
      <c r="FI29" s="340">
        <f t="shared" si="67"/>
        <v>0</v>
      </c>
      <c r="FJ29" s="340">
        <f t="shared" si="68"/>
        <v>0</v>
      </c>
      <c r="FK29" s="340"/>
      <c r="FL29" s="340">
        <f t="shared" si="69"/>
        <v>0</v>
      </c>
      <c r="FM29" s="340">
        <f t="shared" si="70"/>
        <v>0</v>
      </c>
      <c r="FN29" s="340"/>
      <c r="FO29" s="340">
        <f t="shared" si="71"/>
        <v>0</v>
      </c>
      <c r="FP29" s="340">
        <f t="shared" si="72"/>
        <v>0</v>
      </c>
      <c r="FQ29" s="340"/>
      <c r="FR29" s="340">
        <f t="shared" si="73"/>
        <v>0</v>
      </c>
      <c r="FS29" s="340">
        <f t="shared" si="74"/>
        <v>0</v>
      </c>
      <c r="FT29" s="340"/>
      <c r="FU29" s="340">
        <f t="shared" si="75"/>
        <v>0</v>
      </c>
      <c r="FV29" s="340">
        <f t="shared" si="76"/>
        <v>0</v>
      </c>
      <c r="FW29" s="340"/>
      <c r="FX29" s="340">
        <f t="shared" si="77"/>
        <v>0</v>
      </c>
      <c r="FY29" s="42"/>
      <c r="FZ29" s="42"/>
      <c r="GA29" s="42"/>
      <c r="GB29" s="42"/>
      <c r="GC29" s="1">
        <f t="shared" si="78"/>
        <v>76800</v>
      </c>
      <c r="GE29" s="1">
        <f t="shared" si="79"/>
        <v>76800</v>
      </c>
      <c r="GG29" s="31">
        <v>76800</v>
      </c>
      <c r="GH29" s="36">
        <v>90000</v>
      </c>
      <c r="GI29" s="30">
        <v>68500</v>
      </c>
      <c r="GJ29" s="37">
        <v>107900</v>
      </c>
      <c r="GK29" s="31">
        <v>36100</v>
      </c>
      <c r="GL29" s="31">
        <v>36400</v>
      </c>
      <c r="GM29" s="14">
        <v>37200</v>
      </c>
      <c r="GN29" s="14">
        <v>39000</v>
      </c>
      <c r="GO29" s="19">
        <v>42200</v>
      </c>
      <c r="GP29" s="22">
        <v>43600</v>
      </c>
      <c r="GQ29" s="17">
        <v>45700</v>
      </c>
      <c r="GR29" s="23">
        <v>53500</v>
      </c>
      <c r="GS29" s="23">
        <v>58500</v>
      </c>
      <c r="GT29" s="15">
        <v>114000</v>
      </c>
      <c r="GU29" s="15">
        <v>123300</v>
      </c>
      <c r="GV29" s="15">
        <v>136700</v>
      </c>
      <c r="GW29" s="15">
        <v>144100</v>
      </c>
      <c r="GX29" s="15">
        <v>152900</v>
      </c>
      <c r="GY29" s="26">
        <v>162200</v>
      </c>
      <c r="GZ29" s="26">
        <v>180800</v>
      </c>
      <c r="HA29" s="3"/>
      <c r="HB29" s="3"/>
      <c r="HC29" s="3"/>
      <c r="HD29" s="3"/>
      <c r="HF29" s="50" t="str">
        <f t="shared" si="100"/>
        <v/>
      </c>
      <c r="HG29" s="50" t="str">
        <f t="shared" si="101"/>
        <v/>
      </c>
      <c r="HH29" s="50" t="str">
        <f t="shared" si="102"/>
        <v/>
      </c>
    </row>
    <row r="30" spans="1:216" ht="23.25" customHeight="1" thickTop="1" thickBot="1">
      <c r="A30" s="169">
        <v>23</v>
      </c>
      <c r="B30" s="138"/>
      <c r="C30" s="138"/>
      <c r="D30" s="138"/>
      <c r="E30" s="113"/>
      <c r="F30" s="113"/>
      <c r="G30" s="114"/>
      <c r="H30" s="121" t="str">
        <f t="shared" si="80"/>
        <v/>
      </c>
      <c r="I30" s="185"/>
      <c r="J30" s="186">
        <v>4800</v>
      </c>
      <c r="K30" s="186"/>
      <c r="L30" s="187"/>
      <c r="M30" s="123" t="str">
        <f t="shared" si="81"/>
        <v/>
      </c>
      <c r="N30" s="123" t="str">
        <f t="shared" si="82"/>
        <v/>
      </c>
      <c r="O30" s="125" t="str">
        <f t="shared" si="83"/>
        <v/>
      </c>
      <c r="P30" s="126" t="str">
        <f t="shared" si="84"/>
        <v/>
      </c>
      <c r="Q30" s="123" t="str">
        <f t="shared" si="85"/>
        <v/>
      </c>
      <c r="R30" s="127" t="str">
        <f t="shared" si="86"/>
        <v/>
      </c>
      <c r="S30" s="123" t="str">
        <f t="shared" si="87"/>
        <v/>
      </c>
      <c r="T30" s="192"/>
      <c r="U30" s="192"/>
      <c r="V30" s="192"/>
      <c r="W30" s="192"/>
      <c r="X30" s="128" t="str">
        <f t="shared" si="88"/>
        <v/>
      </c>
      <c r="Y30" s="129" t="str">
        <f t="shared" si="89"/>
        <v/>
      </c>
      <c r="Z30" s="186"/>
      <c r="AA30" s="186"/>
      <c r="AB30" s="186"/>
      <c r="AC30" s="186"/>
      <c r="AD30" s="186"/>
      <c r="AE30" s="186"/>
      <c r="AF30" s="129" t="str">
        <f t="shared" si="90"/>
        <v/>
      </c>
      <c r="AG30" s="130" t="str">
        <f t="shared" si="91"/>
        <v/>
      </c>
      <c r="AH30" s="131">
        <f t="shared" si="92"/>
        <v>4800</v>
      </c>
      <c r="AI30" s="131" t="e">
        <f>IF(AND(J30=""),"",VLOOKUP(J30,BA24:BC35,2,FALSE))</f>
        <v>#N/A</v>
      </c>
      <c r="AJ30" s="131" t="e">
        <f>IF(AND(J30=""),"",VLOOKUP(J30,BA24:BC35,3,FALSE))</f>
        <v>#N/A</v>
      </c>
      <c r="AK30" s="3"/>
      <c r="AL30" s="3"/>
      <c r="AM30" s="3"/>
      <c r="AN30" s="3"/>
      <c r="AO30" s="3"/>
      <c r="AP30" s="3"/>
      <c r="AQ30" s="200" t="s">
        <v>52</v>
      </c>
      <c r="AR30" s="201"/>
      <c r="AS30" s="201"/>
      <c r="AT30" s="201"/>
      <c r="AU30" s="202"/>
      <c r="AV30" s="3"/>
      <c r="AW30" s="3"/>
      <c r="BD30" s="1">
        <f t="shared" si="95"/>
        <v>4800</v>
      </c>
      <c r="BE30" s="1" t="str">
        <f t="shared" si="96"/>
        <v/>
      </c>
      <c r="BF30" s="340" t="str">
        <f t="shared" si="97"/>
        <v/>
      </c>
      <c r="BG30" s="340" t="str">
        <f t="shared" si="98"/>
        <v/>
      </c>
      <c r="BH30" s="340" t="str">
        <f>IF(AND(L30=$AZ$16),$GE$4,IF(AND(L30=$AZ$15),BF30,""))</f>
        <v/>
      </c>
      <c r="BI30" s="340" t="str">
        <f t="shared" si="99"/>
        <v/>
      </c>
      <c r="BJ30" s="340"/>
      <c r="BK30" s="348" t="str">
        <f>EA7</f>
        <v/>
      </c>
      <c r="BL30" s="340">
        <f t="shared" si="0"/>
        <v>79100</v>
      </c>
      <c r="BM30" s="340"/>
      <c r="BN30" s="340">
        <f t="shared" si="1"/>
        <v>79100</v>
      </c>
      <c r="BO30" s="340">
        <f t="shared" si="2"/>
        <v>79100</v>
      </c>
      <c r="BP30" s="340"/>
      <c r="BQ30" s="340">
        <f t="shared" si="3"/>
        <v>79100</v>
      </c>
      <c r="BR30" s="340">
        <f t="shared" si="4"/>
        <v>167100</v>
      </c>
      <c r="BS30" s="340"/>
      <c r="BT30" s="340">
        <f t="shared" si="5"/>
        <v>167100</v>
      </c>
      <c r="BU30" s="340">
        <f t="shared" si="6"/>
        <v>92700</v>
      </c>
      <c r="BV30" s="340"/>
      <c r="BW30" s="340">
        <f t="shared" si="7"/>
        <v>92700</v>
      </c>
      <c r="BX30" s="340">
        <f t="shared" si="8"/>
        <v>70600</v>
      </c>
      <c r="BY30" s="340"/>
      <c r="BZ30" s="340">
        <f t="shared" si="9"/>
        <v>70600</v>
      </c>
      <c r="CA30" s="340">
        <f t="shared" si="10"/>
        <v>55100</v>
      </c>
      <c r="CB30" s="340"/>
      <c r="CC30" s="340">
        <f t="shared" si="11"/>
        <v>55100</v>
      </c>
      <c r="CD30" s="340">
        <f t="shared" si="12"/>
        <v>60300</v>
      </c>
      <c r="CE30" s="340"/>
      <c r="CF30" s="340">
        <f t="shared" si="13"/>
        <v>60300</v>
      </c>
      <c r="CG30" s="340">
        <f t="shared" si="14"/>
        <v>111100</v>
      </c>
      <c r="CH30" s="340"/>
      <c r="CI30" s="340">
        <f t="shared" si="15"/>
        <v>111100</v>
      </c>
      <c r="CJ30" s="340">
        <f t="shared" si="16"/>
        <v>127000</v>
      </c>
      <c r="CK30" s="340"/>
      <c r="CL30" s="340">
        <f t="shared" si="17"/>
        <v>127000</v>
      </c>
      <c r="CM30" s="340">
        <f t="shared" si="18"/>
        <v>140800</v>
      </c>
      <c r="CN30" s="340"/>
      <c r="CO30" s="340">
        <f t="shared" si="19"/>
        <v>140800</v>
      </c>
      <c r="CP30" s="340">
        <f t="shared" si="20"/>
        <v>157500</v>
      </c>
      <c r="CQ30" s="340"/>
      <c r="CR30" s="340">
        <f t="shared" si="21"/>
        <v>157500</v>
      </c>
      <c r="CS30" s="340">
        <f t="shared" si="22"/>
        <v>167100</v>
      </c>
      <c r="CT30" s="340"/>
      <c r="CU30" s="340">
        <f t="shared" si="23"/>
        <v>167100</v>
      </c>
      <c r="CV30" s="340">
        <f t="shared" si="24"/>
        <v>70600</v>
      </c>
      <c r="CW30" s="340"/>
      <c r="CX30" s="340">
        <f t="shared" si="25"/>
        <v>70600</v>
      </c>
      <c r="CY30" s="340">
        <f t="shared" si="26"/>
        <v>70600</v>
      </c>
      <c r="CZ30" s="340"/>
      <c r="DA30" s="340">
        <f t="shared" si="27"/>
        <v>70600</v>
      </c>
      <c r="DB30" s="340">
        <f t="shared" si="28"/>
        <v>79100</v>
      </c>
      <c r="DC30" s="340"/>
      <c r="DD30" s="340">
        <f t="shared" si="29"/>
        <v>79100</v>
      </c>
      <c r="DE30" s="340">
        <f t="shared" si="30"/>
        <v>79100</v>
      </c>
      <c r="DF30" s="340"/>
      <c r="DG30" s="340">
        <f t="shared" si="31"/>
        <v>79100</v>
      </c>
      <c r="DH30" s="340">
        <f t="shared" si="32"/>
        <v>37200</v>
      </c>
      <c r="DI30" s="340"/>
      <c r="DJ30" s="340">
        <f t="shared" si="33"/>
        <v>37200</v>
      </c>
      <c r="DK30" s="340">
        <f t="shared" si="34"/>
        <v>37500</v>
      </c>
      <c r="DL30" s="340"/>
      <c r="DM30" s="340">
        <f t="shared" si="35"/>
        <v>37500</v>
      </c>
      <c r="DN30" s="340">
        <f t="shared" si="36"/>
        <v>38300</v>
      </c>
      <c r="DO30" s="340"/>
      <c r="DP30" s="340">
        <f t="shared" si="37"/>
        <v>38300</v>
      </c>
      <c r="DQ30" s="340">
        <f t="shared" si="38"/>
        <v>40200</v>
      </c>
      <c r="DR30" s="340"/>
      <c r="DS30" s="340">
        <f t="shared" si="39"/>
        <v>40200</v>
      </c>
      <c r="DT30" s="340">
        <f t="shared" si="40"/>
        <v>40200</v>
      </c>
      <c r="DU30" s="340"/>
      <c r="DV30" s="340">
        <f t="shared" si="41"/>
        <v>40200</v>
      </c>
      <c r="DW30" s="340">
        <f t="shared" si="42"/>
        <v>38300</v>
      </c>
      <c r="DX30" s="340"/>
      <c r="DY30" s="340">
        <f t="shared" si="43"/>
        <v>38300</v>
      </c>
      <c r="DZ30" s="340">
        <f t="shared" si="44"/>
        <v>92700</v>
      </c>
      <c r="EA30" s="340"/>
      <c r="EB30" s="340">
        <f t="shared" si="45"/>
        <v>92700</v>
      </c>
      <c r="EC30" s="340">
        <f t="shared" si="46"/>
        <v>92700</v>
      </c>
      <c r="ED30" s="340"/>
      <c r="EE30" s="340">
        <f t="shared" si="47"/>
        <v>92700</v>
      </c>
      <c r="EF30" s="340">
        <f t="shared" si="48"/>
        <v>40200</v>
      </c>
      <c r="EG30" s="340"/>
      <c r="EH30" s="340">
        <f t="shared" si="49"/>
        <v>40200</v>
      </c>
      <c r="EI30" s="340">
        <f t="shared" si="50"/>
        <v>0</v>
      </c>
      <c r="EJ30" s="340"/>
      <c r="EK30" s="340">
        <f t="shared" si="51"/>
        <v>0</v>
      </c>
      <c r="EL30" s="340">
        <f t="shared" si="52"/>
        <v>0</v>
      </c>
      <c r="EM30" s="340"/>
      <c r="EN30" s="340">
        <f t="shared" si="53"/>
        <v>0</v>
      </c>
      <c r="EO30" s="340">
        <f t="shared" si="54"/>
        <v>0</v>
      </c>
      <c r="EP30" s="340"/>
      <c r="EQ30" s="340">
        <f t="shared" si="55"/>
        <v>0</v>
      </c>
      <c r="ER30" s="340">
        <f t="shared" si="56"/>
        <v>0</v>
      </c>
      <c r="ES30" s="340"/>
      <c r="ET30" s="340">
        <f t="shared" si="57"/>
        <v>0</v>
      </c>
      <c r="EU30" s="340">
        <f t="shared" si="58"/>
        <v>0</v>
      </c>
      <c r="EV30" s="340"/>
      <c r="EW30" s="340">
        <f t="shared" si="59"/>
        <v>0</v>
      </c>
      <c r="EX30" s="340">
        <f t="shared" si="60"/>
        <v>0</v>
      </c>
      <c r="EY30" s="340"/>
      <c r="EZ30" s="340">
        <f t="shared" si="61"/>
        <v>0</v>
      </c>
      <c r="FA30" s="340">
        <f t="shared" si="62"/>
        <v>0</v>
      </c>
      <c r="FB30" s="340"/>
      <c r="FC30" s="340">
        <f t="shared" si="63"/>
        <v>0</v>
      </c>
      <c r="FD30" s="340">
        <f t="shared" si="64"/>
        <v>0</v>
      </c>
      <c r="FE30" s="340"/>
      <c r="FF30" s="340">
        <f t="shared" si="65"/>
        <v>0</v>
      </c>
      <c r="FG30" s="340">
        <f t="shared" si="66"/>
        <v>0</v>
      </c>
      <c r="FH30" s="340"/>
      <c r="FI30" s="340">
        <f t="shared" si="67"/>
        <v>0</v>
      </c>
      <c r="FJ30" s="340">
        <f t="shared" si="68"/>
        <v>0</v>
      </c>
      <c r="FK30" s="340"/>
      <c r="FL30" s="340">
        <f t="shared" si="69"/>
        <v>0</v>
      </c>
      <c r="FM30" s="340">
        <f t="shared" si="70"/>
        <v>0</v>
      </c>
      <c r="FN30" s="340"/>
      <c r="FO30" s="340">
        <f t="shared" si="71"/>
        <v>0</v>
      </c>
      <c r="FP30" s="340">
        <f t="shared" si="72"/>
        <v>0</v>
      </c>
      <c r="FQ30" s="340"/>
      <c r="FR30" s="340">
        <f t="shared" si="73"/>
        <v>0</v>
      </c>
      <c r="FS30" s="340">
        <f t="shared" si="74"/>
        <v>0</v>
      </c>
      <c r="FT30" s="340"/>
      <c r="FU30" s="340">
        <f t="shared" si="75"/>
        <v>0</v>
      </c>
      <c r="FV30" s="340">
        <f t="shared" si="76"/>
        <v>0</v>
      </c>
      <c r="FW30" s="340"/>
      <c r="FX30" s="340">
        <f t="shared" si="77"/>
        <v>0</v>
      </c>
      <c r="FY30" s="42"/>
      <c r="FZ30" s="42"/>
      <c r="GA30" s="42"/>
      <c r="GB30" s="42"/>
      <c r="GC30" s="1">
        <f t="shared" si="78"/>
        <v>79100</v>
      </c>
      <c r="GE30" s="1">
        <f t="shared" si="79"/>
        <v>79100</v>
      </c>
      <c r="GG30" s="30">
        <v>79100</v>
      </c>
      <c r="GH30" s="36">
        <v>92700</v>
      </c>
      <c r="GI30" s="31">
        <v>70600</v>
      </c>
      <c r="GJ30" s="30">
        <v>111100</v>
      </c>
      <c r="GK30" s="34">
        <v>37200</v>
      </c>
      <c r="GL30" s="34">
        <v>37500</v>
      </c>
      <c r="GM30" s="15">
        <v>38300</v>
      </c>
      <c r="GN30" s="14">
        <v>40200</v>
      </c>
      <c r="GO30" s="19">
        <v>43500</v>
      </c>
      <c r="GP30" s="22">
        <v>44900</v>
      </c>
      <c r="GQ30" s="17">
        <v>47100</v>
      </c>
      <c r="GR30" s="23">
        <v>55100</v>
      </c>
      <c r="GS30" s="23">
        <v>60300</v>
      </c>
      <c r="GT30" s="15">
        <v>117400</v>
      </c>
      <c r="GU30" s="15">
        <v>127000</v>
      </c>
      <c r="GV30" s="26">
        <v>140800</v>
      </c>
      <c r="GW30" s="26">
        <v>148400</v>
      </c>
      <c r="GX30" s="26">
        <v>157500</v>
      </c>
      <c r="GY30" s="26">
        <v>167100</v>
      </c>
      <c r="GZ30" s="26">
        <v>186200</v>
      </c>
      <c r="HA30" s="3"/>
      <c r="HB30" s="3"/>
      <c r="HC30" s="3"/>
      <c r="HD30" s="3"/>
      <c r="HF30" s="50" t="str">
        <f t="shared" si="100"/>
        <v/>
      </c>
      <c r="HG30" s="50" t="str">
        <f t="shared" si="101"/>
        <v/>
      </c>
      <c r="HH30" s="50" t="str">
        <f t="shared" si="102"/>
        <v/>
      </c>
    </row>
    <row r="31" spans="1:216" ht="23.25" customHeight="1" thickTop="1" thickBot="1">
      <c r="A31" s="169">
        <v>24</v>
      </c>
      <c r="B31" s="138"/>
      <c r="C31" s="138"/>
      <c r="D31" s="138"/>
      <c r="E31" s="113"/>
      <c r="F31" s="113"/>
      <c r="G31" s="114"/>
      <c r="H31" s="121" t="str">
        <f t="shared" si="80"/>
        <v/>
      </c>
      <c r="I31" s="185"/>
      <c r="J31" s="186">
        <v>4800</v>
      </c>
      <c r="K31" s="186"/>
      <c r="L31" s="187"/>
      <c r="M31" s="123" t="str">
        <f t="shared" si="81"/>
        <v/>
      </c>
      <c r="N31" s="123" t="str">
        <f t="shared" si="82"/>
        <v/>
      </c>
      <c r="O31" s="125" t="str">
        <f t="shared" si="83"/>
        <v/>
      </c>
      <c r="P31" s="126" t="str">
        <f t="shared" si="84"/>
        <v/>
      </c>
      <c r="Q31" s="123" t="str">
        <f t="shared" si="85"/>
        <v/>
      </c>
      <c r="R31" s="127" t="str">
        <f t="shared" si="86"/>
        <v/>
      </c>
      <c r="S31" s="123" t="str">
        <f t="shared" si="87"/>
        <v/>
      </c>
      <c r="T31" s="192"/>
      <c r="U31" s="192"/>
      <c r="V31" s="192"/>
      <c r="W31" s="192"/>
      <c r="X31" s="128" t="str">
        <f t="shared" si="88"/>
        <v/>
      </c>
      <c r="Y31" s="129" t="str">
        <f t="shared" si="89"/>
        <v/>
      </c>
      <c r="Z31" s="186"/>
      <c r="AA31" s="186"/>
      <c r="AB31" s="186"/>
      <c r="AC31" s="186"/>
      <c r="AD31" s="186"/>
      <c r="AE31" s="186"/>
      <c r="AF31" s="129" t="str">
        <f t="shared" si="90"/>
        <v/>
      </c>
      <c r="AG31" s="130" t="str">
        <f t="shared" si="91"/>
        <v/>
      </c>
      <c r="AH31" s="131">
        <f t="shared" si="92"/>
        <v>4800</v>
      </c>
      <c r="AI31" s="131" t="e">
        <f>IF(AND(J31=""),"",VLOOKUP(J31,BA25:BC35,2,FALSE))</f>
        <v>#N/A</v>
      </c>
      <c r="AJ31" s="131" t="e">
        <f>IF(AND(J31=""),"",VLOOKUP(J31,BA25:BC35,3,FALSE))</f>
        <v>#N/A</v>
      </c>
      <c r="AK31" s="3"/>
      <c r="AL31" s="3"/>
      <c r="AM31" s="3"/>
      <c r="AN31" s="3"/>
      <c r="AO31" s="3"/>
      <c r="AP31" s="3"/>
      <c r="AQ31" s="197" t="s">
        <v>53</v>
      </c>
      <c r="AR31" s="198"/>
      <c r="AS31" s="198"/>
      <c r="AT31" s="198"/>
      <c r="AU31" s="199"/>
      <c r="AV31" s="3"/>
      <c r="AW31" s="3"/>
      <c r="BD31" s="1">
        <f t="shared" si="95"/>
        <v>4800</v>
      </c>
      <c r="BE31" s="1" t="str">
        <f t="shared" si="96"/>
        <v/>
      </c>
      <c r="BF31" s="340" t="str">
        <f t="shared" si="97"/>
        <v/>
      </c>
      <c r="BG31" s="340" t="str">
        <f t="shared" si="98"/>
        <v/>
      </c>
      <c r="BH31" s="340" t="str">
        <f>IF(AND(L31=$AZ$16),$GE$4,IF(AND(L31=$AZ$15),BF31,""))</f>
        <v/>
      </c>
      <c r="BI31" s="340" t="str">
        <f t="shared" si="99"/>
        <v/>
      </c>
      <c r="BJ31" s="340"/>
      <c r="BK31" s="348" t="str">
        <f>ED7</f>
        <v/>
      </c>
      <c r="BL31" s="340">
        <f t="shared" si="0"/>
        <v>81500</v>
      </c>
      <c r="BM31" s="340"/>
      <c r="BN31" s="340">
        <f t="shared" si="1"/>
        <v>81500</v>
      </c>
      <c r="BO31" s="340">
        <f t="shared" si="2"/>
        <v>81500</v>
      </c>
      <c r="BP31" s="340"/>
      <c r="BQ31" s="340">
        <f t="shared" si="3"/>
        <v>81500</v>
      </c>
      <c r="BR31" s="340">
        <f t="shared" si="4"/>
        <v>172100</v>
      </c>
      <c r="BS31" s="340"/>
      <c r="BT31" s="340">
        <f t="shared" si="5"/>
        <v>172100</v>
      </c>
      <c r="BU31" s="340">
        <f t="shared" si="6"/>
        <v>95500</v>
      </c>
      <c r="BV31" s="340"/>
      <c r="BW31" s="340">
        <f t="shared" si="7"/>
        <v>95500</v>
      </c>
      <c r="BX31" s="340">
        <f t="shared" si="8"/>
        <v>72700</v>
      </c>
      <c r="BY31" s="340"/>
      <c r="BZ31" s="340">
        <f t="shared" si="9"/>
        <v>72700</v>
      </c>
      <c r="CA31" s="340">
        <f t="shared" si="10"/>
        <v>56800</v>
      </c>
      <c r="CB31" s="340"/>
      <c r="CC31" s="340">
        <f t="shared" si="11"/>
        <v>56800</v>
      </c>
      <c r="CD31" s="340">
        <f t="shared" si="12"/>
        <v>62100</v>
      </c>
      <c r="CE31" s="340"/>
      <c r="CF31" s="340">
        <f t="shared" si="13"/>
        <v>62100</v>
      </c>
      <c r="CG31" s="340">
        <f t="shared" si="14"/>
        <v>114400</v>
      </c>
      <c r="CH31" s="340"/>
      <c r="CI31" s="340">
        <f t="shared" si="15"/>
        <v>114400</v>
      </c>
      <c r="CJ31" s="340">
        <f t="shared" si="16"/>
        <v>130800</v>
      </c>
      <c r="CK31" s="340"/>
      <c r="CL31" s="340">
        <f t="shared" si="17"/>
        <v>130800</v>
      </c>
      <c r="CM31" s="340">
        <f t="shared" si="18"/>
        <v>145000</v>
      </c>
      <c r="CN31" s="340"/>
      <c r="CO31" s="340">
        <f t="shared" si="19"/>
        <v>145000</v>
      </c>
      <c r="CP31" s="340">
        <f t="shared" si="20"/>
        <v>162200</v>
      </c>
      <c r="CQ31" s="340"/>
      <c r="CR31" s="340">
        <f t="shared" si="21"/>
        <v>162200</v>
      </c>
      <c r="CS31" s="340">
        <f t="shared" si="22"/>
        <v>172100</v>
      </c>
      <c r="CT31" s="340"/>
      <c r="CU31" s="340">
        <f t="shared" si="23"/>
        <v>172100</v>
      </c>
      <c r="CV31" s="340">
        <f t="shared" si="24"/>
        <v>72700</v>
      </c>
      <c r="CW31" s="340"/>
      <c r="CX31" s="340">
        <f t="shared" si="25"/>
        <v>72700</v>
      </c>
      <c r="CY31" s="340">
        <f t="shared" si="26"/>
        <v>72700</v>
      </c>
      <c r="CZ31" s="340"/>
      <c r="DA31" s="340">
        <f t="shared" si="27"/>
        <v>72700</v>
      </c>
      <c r="DB31" s="340">
        <f t="shared" si="28"/>
        <v>81500</v>
      </c>
      <c r="DC31" s="340"/>
      <c r="DD31" s="340">
        <f t="shared" si="29"/>
        <v>81500</v>
      </c>
      <c r="DE31" s="340">
        <f t="shared" si="30"/>
        <v>81500</v>
      </c>
      <c r="DF31" s="340"/>
      <c r="DG31" s="340">
        <f t="shared" si="31"/>
        <v>81500</v>
      </c>
      <c r="DH31" s="340">
        <f t="shared" si="32"/>
        <v>38300</v>
      </c>
      <c r="DI31" s="340"/>
      <c r="DJ31" s="340">
        <f t="shared" si="33"/>
        <v>38300</v>
      </c>
      <c r="DK31" s="340">
        <f t="shared" si="34"/>
        <v>38600</v>
      </c>
      <c r="DL31" s="340"/>
      <c r="DM31" s="340">
        <f t="shared" si="35"/>
        <v>38600</v>
      </c>
      <c r="DN31" s="340">
        <f t="shared" si="36"/>
        <v>39400</v>
      </c>
      <c r="DO31" s="340"/>
      <c r="DP31" s="340">
        <f t="shared" si="37"/>
        <v>39400</v>
      </c>
      <c r="DQ31" s="340">
        <f t="shared" si="38"/>
        <v>41400</v>
      </c>
      <c r="DR31" s="340"/>
      <c r="DS31" s="340">
        <f t="shared" si="39"/>
        <v>41400</v>
      </c>
      <c r="DT31" s="340">
        <f t="shared" si="40"/>
        <v>41400</v>
      </c>
      <c r="DU31" s="340"/>
      <c r="DV31" s="340">
        <f t="shared" si="41"/>
        <v>41400</v>
      </c>
      <c r="DW31" s="340">
        <f t="shared" si="42"/>
        <v>39400</v>
      </c>
      <c r="DX31" s="340"/>
      <c r="DY31" s="340">
        <f t="shared" si="43"/>
        <v>39400</v>
      </c>
      <c r="DZ31" s="340">
        <f t="shared" si="44"/>
        <v>95500</v>
      </c>
      <c r="EA31" s="340"/>
      <c r="EB31" s="340">
        <f t="shared" si="45"/>
        <v>95500</v>
      </c>
      <c r="EC31" s="340">
        <f t="shared" si="46"/>
        <v>95500</v>
      </c>
      <c r="ED31" s="340"/>
      <c r="EE31" s="340">
        <f t="shared" si="47"/>
        <v>95500</v>
      </c>
      <c r="EF31" s="340">
        <f t="shared" si="48"/>
        <v>41400</v>
      </c>
      <c r="EG31" s="340"/>
      <c r="EH31" s="340">
        <f t="shared" si="49"/>
        <v>41400</v>
      </c>
      <c r="EI31" s="340">
        <f t="shared" si="50"/>
        <v>0</v>
      </c>
      <c r="EJ31" s="340"/>
      <c r="EK31" s="340">
        <f t="shared" si="51"/>
        <v>0</v>
      </c>
      <c r="EL31" s="340">
        <f t="shared" si="52"/>
        <v>0</v>
      </c>
      <c r="EM31" s="340"/>
      <c r="EN31" s="340">
        <f t="shared" si="53"/>
        <v>0</v>
      </c>
      <c r="EO31" s="340">
        <f t="shared" si="54"/>
        <v>0</v>
      </c>
      <c r="EP31" s="340"/>
      <c r="EQ31" s="340">
        <f t="shared" si="55"/>
        <v>0</v>
      </c>
      <c r="ER31" s="340">
        <f t="shared" si="56"/>
        <v>0</v>
      </c>
      <c r="ES31" s="340"/>
      <c r="ET31" s="340">
        <f t="shared" si="57"/>
        <v>0</v>
      </c>
      <c r="EU31" s="340">
        <f t="shared" si="58"/>
        <v>0</v>
      </c>
      <c r="EV31" s="340"/>
      <c r="EW31" s="340">
        <f t="shared" si="59"/>
        <v>0</v>
      </c>
      <c r="EX31" s="340">
        <f t="shared" si="60"/>
        <v>0</v>
      </c>
      <c r="EY31" s="340"/>
      <c r="EZ31" s="340">
        <f t="shared" si="61"/>
        <v>0</v>
      </c>
      <c r="FA31" s="340">
        <f t="shared" si="62"/>
        <v>0</v>
      </c>
      <c r="FB31" s="340"/>
      <c r="FC31" s="340">
        <f t="shared" si="63"/>
        <v>0</v>
      </c>
      <c r="FD31" s="340">
        <f t="shared" si="64"/>
        <v>0</v>
      </c>
      <c r="FE31" s="340"/>
      <c r="FF31" s="340">
        <f t="shared" si="65"/>
        <v>0</v>
      </c>
      <c r="FG31" s="340">
        <f t="shared" si="66"/>
        <v>0</v>
      </c>
      <c r="FH31" s="340"/>
      <c r="FI31" s="340">
        <f t="shared" si="67"/>
        <v>0</v>
      </c>
      <c r="FJ31" s="340">
        <f t="shared" si="68"/>
        <v>0</v>
      </c>
      <c r="FK31" s="340"/>
      <c r="FL31" s="340">
        <f t="shared" si="69"/>
        <v>0</v>
      </c>
      <c r="FM31" s="340">
        <f t="shared" si="70"/>
        <v>0</v>
      </c>
      <c r="FN31" s="340"/>
      <c r="FO31" s="340">
        <f t="shared" si="71"/>
        <v>0</v>
      </c>
      <c r="FP31" s="340">
        <f t="shared" si="72"/>
        <v>0</v>
      </c>
      <c r="FQ31" s="340"/>
      <c r="FR31" s="340">
        <f t="shared" si="73"/>
        <v>0</v>
      </c>
      <c r="FS31" s="340">
        <f t="shared" si="74"/>
        <v>0</v>
      </c>
      <c r="FT31" s="340"/>
      <c r="FU31" s="340">
        <f t="shared" si="75"/>
        <v>0</v>
      </c>
      <c r="FV31" s="340">
        <f t="shared" si="76"/>
        <v>0</v>
      </c>
      <c r="FW31" s="340"/>
      <c r="FX31" s="340">
        <f t="shared" si="77"/>
        <v>0</v>
      </c>
      <c r="FY31" s="42"/>
      <c r="FZ31" s="42"/>
      <c r="GA31" s="42"/>
      <c r="GB31" s="42"/>
      <c r="GC31" s="1">
        <f t="shared" si="78"/>
        <v>81500</v>
      </c>
      <c r="GE31" s="1">
        <f t="shared" si="79"/>
        <v>81500</v>
      </c>
      <c r="GG31" s="30">
        <v>81500</v>
      </c>
      <c r="GH31" s="35">
        <v>95500</v>
      </c>
      <c r="GI31" s="31">
        <v>72700</v>
      </c>
      <c r="GJ31" s="30">
        <v>114400</v>
      </c>
      <c r="GK31" s="34">
        <v>38300</v>
      </c>
      <c r="GL31" s="34">
        <v>38600</v>
      </c>
      <c r="GM31" s="14">
        <v>39400</v>
      </c>
      <c r="GN31" s="14">
        <v>41400</v>
      </c>
      <c r="GO31" s="15">
        <v>44800</v>
      </c>
      <c r="GP31" s="20">
        <v>46200</v>
      </c>
      <c r="GQ31" s="17">
        <v>48500</v>
      </c>
      <c r="GR31" s="21">
        <v>56800</v>
      </c>
      <c r="GS31" s="21">
        <v>62100</v>
      </c>
      <c r="GT31" s="26">
        <v>120900</v>
      </c>
      <c r="GU31" s="26">
        <v>130800</v>
      </c>
      <c r="GV31" s="26">
        <v>145000</v>
      </c>
      <c r="GW31" s="26">
        <v>152900</v>
      </c>
      <c r="GX31" s="26">
        <v>162200</v>
      </c>
      <c r="GY31" s="15">
        <v>172100</v>
      </c>
      <c r="GZ31" s="15">
        <v>191800</v>
      </c>
      <c r="HA31" s="3"/>
      <c r="HB31" s="3"/>
      <c r="HC31" s="3"/>
      <c r="HD31" s="3"/>
      <c r="HF31" s="50" t="str">
        <f t="shared" si="100"/>
        <v/>
      </c>
      <c r="HG31" s="50" t="str">
        <f t="shared" si="101"/>
        <v/>
      </c>
      <c r="HH31" s="50" t="str">
        <f t="shared" si="102"/>
        <v/>
      </c>
    </row>
    <row r="32" spans="1:216" ht="23.25" customHeight="1" thickTop="1" thickBot="1">
      <c r="A32" s="169">
        <v>25</v>
      </c>
      <c r="B32" s="147"/>
      <c r="C32" s="147"/>
      <c r="D32" s="147"/>
      <c r="E32" s="148"/>
      <c r="F32" s="148"/>
      <c r="G32" s="149"/>
      <c r="H32" s="177" t="str">
        <f t="shared" si="80"/>
        <v/>
      </c>
      <c r="I32" s="188"/>
      <c r="J32" s="189">
        <v>2000</v>
      </c>
      <c r="K32" s="189"/>
      <c r="L32" s="190"/>
      <c r="M32" s="150" t="str">
        <f t="shared" si="81"/>
        <v/>
      </c>
      <c r="N32" s="150" t="str">
        <f t="shared" si="82"/>
        <v/>
      </c>
      <c r="O32" s="125" t="str">
        <f t="shared" si="83"/>
        <v/>
      </c>
      <c r="P32" s="151" t="str">
        <f t="shared" si="84"/>
        <v/>
      </c>
      <c r="Q32" s="150" t="str">
        <f t="shared" si="85"/>
        <v/>
      </c>
      <c r="R32" s="152" t="str">
        <f t="shared" si="86"/>
        <v/>
      </c>
      <c r="S32" s="150" t="str">
        <f t="shared" si="87"/>
        <v/>
      </c>
      <c r="T32" s="193"/>
      <c r="U32" s="193"/>
      <c r="V32" s="193"/>
      <c r="W32" s="193"/>
      <c r="X32" s="153" t="str">
        <f t="shared" si="88"/>
        <v/>
      </c>
      <c r="Y32" s="154" t="str">
        <f t="shared" si="89"/>
        <v/>
      </c>
      <c r="Z32" s="189"/>
      <c r="AA32" s="189"/>
      <c r="AB32" s="189"/>
      <c r="AC32" s="189"/>
      <c r="AD32" s="189"/>
      <c r="AE32" s="189"/>
      <c r="AF32" s="154" t="str">
        <f t="shared" si="90"/>
        <v/>
      </c>
      <c r="AG32" s="155" t="str">
        <f t="shared" si="91"/>
        <v/>
      </c>
      <c r="AH32" s="156">
        <f t="shared" si="92"/>
        <v>2000</v>
      </c>
      <c r="AI32" s="156" t="e">
        <f>IF(AND(J32=""),"",VLOOKUP(J32,BA26:BC35,2,FALSE))</f>
        <v>#N/A</v>
      </c>
      <c r="AJ32" s="156" t="e">
        <f>IF(AND(J32=""),"",VLOOKUP(J32,BA26:BC35,3,FALSE))</f>
        <v>#N/A</v>
      </c>
      <c r="AK32" s="3"/>
      <c r="AL32" s="3"/>
      <c r="AM32" s="3"/>
      <c r="AN32" s="3"/>
      <c r="AO32" s="3"/>
      <c r="AP32" s="3"/>
      <c r="AQ32" s="206" t="s">
        <v>172</v>
      </c>
      <c r="AR32" s="207"/>
      <c r="AS32" s="207"/>
      <c r="AT32" s="207"/>
      <c r="AU32" s="208"/>
      <c r="AV32" s="3"/>
      <c r="AW32" s="3"/>
      <c r="BD32" s="1">
        <f t="shared" si="95"/>
        <v>2000</v>
      </c>
      <c r="BE32" s="1" t="str">
        <f t="shared" si="96"/>
        <v/>
      </c>
      <c r="BF32" s="340" t="str">
        <f t="shared" si="97"/>
        <v/>
      </c>
      <c r="BG32" s="340" t="str">
        <f t="shared" si="98"/>
        <v/>
      </c>
      <c r="BH32" s="340" t="str">
        <f>IF(AND(L32=$AZ$16),$GE$4,IF(AND(L32=$AZ$15),BF32,""))</f>
        <v/>
      </c>
      <c r="BI32" s="340" t="str">
        <f t="shared" si="99"/>
        <v/>
      </c>
      <c r="BJ32" s="340"/>
      <c r="BK32" s="348" t="str">
        <f>EG7</f>
        <v/>
      </c>
      <c r="BL32" s="340">
        <f t="shared" si="0"/>
        <v>83900</v>
      </c>
      <c r="BM32" s="340"/>
      <c r="BN32" s="340">
        <f t="shared" si="1"/>
        <v>83900</v>
      </c>
      <c r="BO32" s="340">
        <f t="shared" si="2"/>
        <v>83900</v>
      </c>
      <c r="BP32" s="340"/>
      <c r="BQ32" s="340">
        <f t="shared" si="3"/>
        <v>83900</v>
      </c>
      <c r="BR32" s="340">
        <f t="shared" si="4"/>
        <v>177300</v>
      </c>
      <c r="BS32" s="340"/>
      <c r="BT32" s="340">
        <f t="shared" si="5"/>
        <v>177300</v>
      </c>
      <c r="BU32" s="340">
        <f t="shared" si="6"/>
        <v>98400</v>
      </c>
      <c r="BV32" s="340"/>
      <c r="BW32" s="340">
        <f t="shared" si="7"/>
        <v>98400</v>
      </c>
      <c r="BX32" s="340">
        <f t="shared" si="8"/>
        <v>74900</v>
      </c>
      <c r="BY32" s="340"/>
      <c r="BZ32" s="340">
        <f t="shared" si="9"/>
        <v>74900</v>
      </c>
      <c r="CA32" s="340">
        <f t="shared" si="10"/>
        <v>58500</v>
      </c>
      <c r="CB32" s="340"/>
      <c r="CC32" s="340">
        <f t="shared" si="11"/>
        <v>58500</v>
      </c>
      <c r="CD32" s="340">
        <f t="shared" si="12"/>
        <v>64000</v>
      </c>
      <c r="CE32" s="340"/>
      <c r="CF32" s="340">
        <f t="shared" si="13"/>
        <v>64000</v>
      </c>
      <c r="CG32" s="340">
        <f t="shared" si="14"/>
        <v>117800</v>
      </c>
      <c r="CH32" s="340"/>
      <c r="CI32" s="340">
        <f t="shared" si="15"/>
        <v>117800</v>
      </c>
      <c r="CJ32" s="340">
        <f t="shared" si="16"/>
        <v>134700</v>
      </c>
      <c r="CK32" s="340"/>
      <c r="CL32" s="340">
        <f t="shared" si="17"/>
        <v>134700</v>
      </c>
      <c r="CM32" s="340">
        <f t="shared" si="18"/>
        <v>149400</v>
      </c>
      <c r="CN32" s="340"/>
      <c r="CO32" s="340">
        <f t="shared" si="19"/>
        <v>149400</v>
      </c>
      <c r="CP32" s="340">
        <f t="shared" si="20"/>
        <v>167100</v>
      </c>
      <c r="CQ32" s="340"/>
      <c r="CR32" s="340">
        <f t="shared" si="21"/>
        <v>167100</v>
      </c>
      <c r="CS32" s="340">
        <f t="shared" si="22"/>
        <v>177300</v>
      </c>
      <c r="CT32" s="340"/>
      <c r="CU32" s="340">
        <f t="shared" si="23"/>
        <v>177300</v>
      </c>
      <c r="CV32" s="340">
        <f t="shared" si="24"/>
        <v>74900</v>
      </c>
      <c r="CW32" s="340"/>
      <c r="CX32" s="340">
        <f t="shared" si="25"/>
        <v>74900</v>
      </c>
      <c r="CY32" s="340">
        <f t="shared" si="26"/>
        <v>74900</v>
      </c>
      <c r="CZ32" s="340"/>
      <c r="DA32" s="340">
        <f t="shared" si="27"/>
        <v>74900</v>
      </c>
      <c r="DB32" s="340">
        <f t="shared" si="28"/>
        <v>83900</v>
      </c>
      <c r="DC32" s="340"/>
      <c r="DD32" s="340">
        <f t="shared" si="29"/>
        <v>83900</v>
      </c>
      <c r="DE32" s="340">
        <f t="shared" si="30"/>
        <v>83900</v>
      </c>
      <c r="DF32" s="340"/>
      <c r="DG32" s="340">
        <f t="shared" si="31"/>
        <v>83900</v>
      </c>
      <c r="DH32" s="340">
        <f t="shared" si="32"/>
        <v>39400</v>
      </c>
      <c r="DI32" s="340"/>
      <c r="DJ32" s="340">
        <f t="shared" si="33"/>
        <v>39400</v>
      </c>
      <c r="DK32" s="340">
        <f t="shared" si="34"/>
        <v>39800</v>
      </c>
      <c r="DL32" s="340"/>
      <c r="DM32" s="340">
        <f t="shared" si="35"/>
        <v>39800</v>
      </c>
      <c r="DN32" s="340">
        <f t="shared" si="36"/>
        <v>40600</v>
      </c>
      <c r="DO32" s="340"/>
      <c r="DP32" s="340">
        <f t="shared" si="37"/>
        <v>40600</v>
      </c>
      <c r="DQ32" s="340">
        <f t="shared" si="38"/>
        <v>42600</v>
      </c>
      <c r="DR32" s="340"/>
      <c r="DS32" s="340">
        <f t="shared" si="39"/>
        <v>42600</v>
      </c>
      <c r="DT32" s="340">
        <f t="shared" si="40"/>
        <v>42600</v>
      </c>
      <c r="DU32" s="340"/>
      <c r="DV32" s="340">
        <f t="shared" si="41"/>
        <v>42600</v>
      </c>
      <c r="DW32" s="340">
        <f t="shared" si="42"/>
        <v>40600</v>
      </c>
      <c r="DX32" s="340"/>
      <c r="DY32" s="340">
        <f t="shared" si="43"/>
        <v>40600</v>
      </c>
      <c r="DZ32" s="340">
        <f t="shared" si="44"/>
        <v>98400</v>
      </c>
      <c r="EA32" s="340"/>
      <c r="EB32" s="340">
        <f t="shared" si="45"/>
        <v>98400</v>
      </c>
      <c r="EC32" s="340">
        <f t="shared" si="46"/>
        <v>98400</v>
      </c>
      <c r="ED32" s="340"/>
      <c r="EE32" s="340">
        <f t="shared" si="47"/>
        <v>98400</v>
      </c>
      <c r="EF32" s="340">
        <f t="shared" si="48"/>
        <v>42600</v>
      </c>
      <c r="EG32" s="340"/>
      <c r="EH32" s="340">
        <f t="shared" si="49"/>
        <v>42600</v>
      </c>
      <c r="EI32" s="340">
        <f t="shared" si="50"/>
        <v>0</v>
      </c>
      <c r="EJ32" s="340"/>
      <c r="EK32" s="340">
        <f t="shared" si="51"/>
        <v>0</v>
      </c>
      <c r="EL32" s="340">
        <f t="shared" si="52"/>
        <v>0</v>
      </c>
      <c r="EM32" s="340"/>
      <c r="EN32" s="340">
        <f t="shared" si="53"/>
        <v>0</v>
      </c>
      <c r="EO32" s="340">
        <f t="shared" si="54"/>
        <v>0</v>
      </c>
      <c r="EP32" s="340"/>
      <c r="EQ32" s="340">
        <f t="shared" si="55"/>
        <v>0</v>
      </c>
      <c r="ER32" s="340">
        <f t="shared" si="56"/>
        <v>0</v>
      </c>
      <c r="ES32" s="340"/>
      <c r="ET32" s="340">
        <f t="shared" si="57"/>
        <v>0</v>
      </c>
      <c r="EU32" s="340">
        <f t="shared" si="58"/>
        <v>0</v>
      </c>
      <c r="EV32" s="340"/>
      <c r="EW32" s="340">
        <f t="shared" si="59"/>
        <v>0</v>
      </c>
      <c r="EX32" s="340">
        <f t="shared" si="60"/>
        <v>0</v>
      </c>
      <c r="EY32" s="340"/>
      <c r="EZ32" s="340">
        <f t="shared" si="61"/>
        <v>0</v>
      </c>
      <c r="FA32" s="340">
        <f t="shared" si="62"/>
        <v>0</v>
      </c>
      <c r="FB32" s="340"/>
      <c r="FC32" s="340">
        <f t="shared" si="63"/>
        <v>0</v>
      </c>
      <c r="FD32" s="340">
        <f t="shared" si="64"/>
        <v>0</v>
      </c>
      <c r="FE32" s="340"/>
      <c r="FF32" s="340">
        <f t="shared" si="65"/>
        <v>0</v>
      </c>
      <c r="FG32" s="340">
        <f t="shared" si="66"/>
        <v>0</v>
      </c>
      <c r="FH32" s="340"/>
      <c r="FI32" s="340">
        <f t="shared" si="67"/>
        <v>0</v>
      </c>
      <c r="FJ32" s="340">
        <f t="shared" si="68"/>
        <v>0</v>
      </c>
      <c r="FK32" s="340"/>
      <c r="FL32" s="340">
        <f t="shared" si="69"/>
        <v>0</v>
      </c>
      <c r="FM32" s="340">
        <f t="shared" si="70"/>
        <v>0</v>
      </c>
      <c r="FN32" s="340"/>
      <c r="FO32" s="340">
        <f t="shared" si="71"/>
        <v>0</v>
      </c>
      <c r="FP32" s="340">
        <f t="shared" si="72"/>
        <v>0</v>
      </c>
      <c r="FQ32" s="340"/>
      <c r="FR32" s="340">
        <f t="shared" si="73"/>
        <v>0</v>
      </c>
      <c r="FS32" s="340">
        <f t="shared" si="74"/>
        <v>0</v>
      </c>
      <c r="FT32" s="340"/>
      <c r="FU32" s="340">
        <f t="shared" si="75"/>
        <v>0</v>
      </c>
      <c r="FV32" s="340">
        <f t="shared" si="76"/>
        <v>0</v>
      </c>
      <c r="FW32" s="340"/>
      <c r="FX32" s="340">
        <f t="shared" si="77"/>
        <v>0</v>
      </c>
      <c r="FY32" s="42"/>
      <c r="FZ32" s="42"/>
      <c r="GA32" s="42"/>
      <c r="GB32" s="42"/>
      <c r="GC32" s="1">
        <f t="shared" si="78"/>
        <v>83900</v>
      </c>
      <c r="GE32" s="1">
        <f t="shared" si="79"/>
        <v>83900</v>
      </c>
      <c r="GG32" s="31">
        <v>83900</v>
      </c>
      <c r="GH32" s="35">
        <v>98400</v>
      </c>
      <c r="GI32" s="31">
        <v>74900</v>
      </c>
      <c r="GJ32" s="30">
        <v>117800</v>
      </c>
      <c r="GK32" s="34">
        <v>39400</v>
      </c>
      <c r="GL32" s="34">
        <v>39800</v>
      </c>
      <c r="GM32" s="14">
        <v>40600</v>
      </c>
      <c r="GN32" s="14">
        <v>42600</v>
      </c>
      <c r="GO32" s="19">
        <v>46100</v>
      </c>
      <c r="GP32" s="22">
        <v>47600</v>
      </c>
      <c r="GQ32" s="17">
        <v>50000</v>
      </c>
      <c r="GR32" s="23">
        <v>58500</v>
      </c>
      <c r="GS32" s="23">
        <v>64000</v>
      </c>
      <c r="GT32" s="26">
        <v>124500</v>
      </c>
      <c r="GU32" s="26">
        <v>134700</v>
      </c>
      <c r="GV32" s="26">
        <v>149400</v>
      </c>
      <c r="GW32" s="26">
        <v>157500</v>
      </c>
      <c r="GX32" s="26">
        <v>167100</v>
      </c>
      <c r="GY32" s="15">
        <v>177300</v>
      </c>
      <c r="GZ32" s="15">
        <v>197600</v>
      </c>
      <c r="HA32" s="3"/>
      <c r="HB32" s="3"/>
      <c r="HC32" s="3"/>
      <c r="HD32" s="3"/>
      <c r="HF32" s="50" t="str">
        <f t="shared" si="100"/>
        <v/>
      </c>
      <c r="HG32" s="50" t="str">
        <f t="shared" si="101"/>
        <v/>
      </c>
      <c r="HH32" s="50" t="str">
        <f t="shared" si="102"/>
        <v/>
      </c>
    </row>
    <row r="33" spans="1:216" ht="24" customHeight="1" thickTop="1">
      <c r="A33" s="162"/>
      <c r="B33" s="162"/>
      <c r="C33" s="178"/>
      <c r="D33" s="178"/>
      <c r="E33" s="178"/>
      <c r="F33" s="163"/>
      <c r="G33" s="178"/>
      <c r="H33" s="178"/>
      <c r="I33" s="164"/>
      <c r="J33" s="165"/>
      <c r="K33" s="165"/>
      <c r="L33" s="166"/>
      <c r="M33" s="166"/>
      <c r="N33" s="166"/>
      <c r="O33" s="166"/>
      <c r="P33" s="166"/>
      <c r="Q33" s="166"/>
      <c r="R33" s="166"/>
      <c r="S33" s="166"/>
      <c r="T33" s="164"/>
      <c r="U33" s="164"/>
      <c r="V33" s="164"/>
      <c r="W33" s="164"/>
      <c r="X33" s="164"/>
      <c r="Y33" s="165"/>
      <c r="Z33" s="164"/>
      <c r="AA33" s="164"/>
      <c r="AB33" s="164"/>
      <c r="AC33" s="164"/>
      <c r="AD33" s="164"/>
      <c r="AE33" s="164"/>
      <c r="AF33" s="165"/>
      <c r="AG33" s="164"/>
      <c r="AH33" s="167"/>
      <c r="AI33" s="167"/>
      <c r="AJ33" s="167"/>
      <c r="AK33" s="124"/>
      <c r="AL33" s="124"/>
      <c r="AM33" s="3"/>
      <c r="AN33" s="3"/>
      <c r="AO33" s="3"/>
      <c r="AP33" s="3"/>
      <c r="AQ33" s="203" t="s">
        <v>54</v>
      </c>
      <c r="AR33" s="204"/>
      <c r="AS33" s="204"/>
      <c r="AT33" s="204"/>
      <c r="AU33" s="205"/>
      <c r="AV33" s="3"/>
      <c r="AW33" s="3"/>
      <c r="AZ33" s="1" t="s">
        <v>23</v>
      </c>
      <c r="BA33" s="50">
        <v>1700</v>
      </c>
      <c r="BB33" s="50">
        <v>2</v>
      </c>
      <c r="BC33" s="50" t="s">
        <v>64</v>
      </c>
      <c r="BF33" s="340" t="str">
        <f t="shared" si="97"/>
        <v/>
      </c>
      <c r="BG33" s="340" t="str">
        <f t="shared" si="98"/>
        <v/>
      </c>
      <c r="BH33" s="340" t="str">
        <f>IF(AND(L33=$AZ$16),$GE$4,IF(AND(L33=$AZ$15),BF33,""))</f>
        <v/>
      </c>
      <c r="BI33" s="340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2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1">
        <f t="shared" si="78"/>
        <v>86400</v>
      </c>
      <c r="GE33" s="1">
        <f t="shared" si="79"/>
        <v>86400</v>
      </c>
      <c r="GG33" s="30">
        <v>86400</v>
      </c>
      <c r="GH33" s="35">
        <v>101400</v>
      </c>
      <c r="GI33" s="31">
        <v>77100</v>
      </c>
      <c r="GJ33" s="37">
        <v>121300</v>
      </c>
      <c r="GK33" s="31">
        <v>40600</v>
      </c>
      <c r="GL33" s="31">
        <v>41000</v>
      </c>
      <c r="GM33" s="14">
        <v>41800</v>
      </c>
      <c r="GN33" s="14">
        <v>43900</v>
      </c>
      <c r="GO33" s="19">
        <v>47500</v>
      </c>
      <c r="GP33" s="22">
        <v>49000</v>
      </c>
      <c r="GQ33" s="17">
        <v>51500</v>
      </c>
      <c r="GR33" s="23">
        <v>60300</v>
      </c>
      <c r="GS33" s="23">
        <v>65900</v>
      </c>
      <c r="GT33" s="26">
        <v>128200</v>
      </c>
      <c r="GU33" s="26">
        <v>138700</v>
      </c>
      <c r="GV33" s="15">
        <v>153900</v>
      </c>
      <c r="GW33" s="15">
        <v>162200</v>
      </c>
      <c r="GX33" s="15">
        <v>172100</v>
      </c>
      <c r="GY33" s="15">
        <v>182600</v>
      </c>
      <c r="GZ33" s="15">
        <v>203500</v>
      </c>
      <c r="HA33" s="3"/>
      <c r="HB33" s="3"/>
      <c r="HC33" s="3"/>
      <c r="HD33" s="3"/>
      <c r="HF33" s="50" t="str">
        <f t="shared" si="100"/>
        <v/>
      </c>
      <c r="HG33" s="50" t="str">
        <f t="shared" si="101"/>
        <v/>
      </c>
      <c r="HH33" s="50" t="str">
        <f t="shared" si="102"/>
        <v/>
      </c>
    </row>
    <row r="34" spans="1:216" ht="24" customHeight="1">
      <c r="A34" s="160"/>
      <c r="B34" s="160"/>
      <c r="C34" s="179"/>
      <c r="D34" s="179"/>
      <c r="E34" s="179"/>
      <c r="F34" s="158"/>
      <c r="G34" s="179"/>
      <c r="H34" s="179"/>
      <c r="I34" s="124"/>
      <c r="J34" s="157"/>
      <c r="K34" s="157"/>
      <c r="L34" s="109"/>
      <c r="M34" s="109"/>
      <c r="N34" s="109"/>
      <c r="O34" s="109"/>
      <c r="P34" s="109"/>
      <c r="Q34" s="109"/>
      <c r="R34" s="109"/>
      <c r="S34" s="109"/>
      <c r="T34" s="124"/>
      <c r="U34" s="124"/>
      <c r="V34" s="124"/>
      <c r="W34" s="124"/>
      <c r="X34" s="124"/>
      <c r="Y34" s="157"/>
      <c r="Z34" s="124"/>
      <c r="AA34" s="124"/>
      <c r="AB34" s="124"/>
      <c r="AC34" s="124"/>
      <c r="AD34" s="124"/>
      <c r="AE34" s="124"/>
      <c r="AF34" s="157"/>
      <c r="AG34" s="124"/>
      <c r="AH34" s="124"/>
      <c r="AI34" s="124"/>
      <c r="AJ34" s="124"/>
      <c r="AK34" s="124"/>
      <c r="AL34" s="124"/>
      <c r="AM34" s="3"/>
      <c r="AN34" s="3"/>
      <c r="AO34" s="3"/>
      <c r="AP34" s="3"/>
      <c r="AQ34" s="209" t="s">
        <v>183</v>
      </c>
      <c r="AR34" s="210"/>
      <c r="AS34" s="210"/>
      <c r="AT34" s="210"/>
      <c r="AU34" s="211"/>
      <c r="AV34" s="3"/>
      <c r="AW34" s="3"/>
      <c r="BA34" s="50">
        <v>1750</v>
      </c>
      <c r="BB34" s="50">
        <v>3</v>
      </c>
      <c r="BC34" s="50" t="s">
        <v>65</v>
      </c>
      <c r="BF34" s="340" t="str">
        <f t="shared" si="97"/>
        <v/>
      </c>
      <c r="BG34" s="340" t="str">
        <f t="shared" si="98"/>
        <v/>
      </c>
      <c r="BH34" s="340" t="str">
        <f>IF(AND(L34=$AZ$16),$GE$4,IF(AND(L34=$AZ$15),BF34,""))</f>
        <v/>
      </c>
      <c r="BI34" s="340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2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1">
        <f t="shared" si="78"/>
        <v>89000</v>
      </c>
      <c r="GE34" s="1">
        <f t="shared" si="79"/>
        <v>89000</v>
      </c>
      <c r="GG34" s="30">
        <v>89000</v>
      </c>
      <c r="GH34" s="35">
        <v>104400</v>
      </c>
      <c r="GI34" s="31">
        <v>79400</v>
      </c>
      <c r="GJ34" s="37">
        <v>124900</v>
      </c>
      <c r="GK34" s="31">
        <v>41800</v>
      </c>
      <c r="GL34" s="31">
        <v>42200</v>
      </c>
      <c r="GM34" s="14">
        <v>43100</v>
      </c>
      <c r="GN34" s="15">
        <v>45200</v>
      </c>
      <c r="GO34" s="14">
        <v>48900</v>
      </c>
      <c r="GP34" s="16">
        <v>50500</v>
      </c>
      <c r="GQ34" s="17">
        <v>53000</v>
      </c>
      <c r="GR34" s="18">
        <v>62100</v>
      </c>
      <c r="GS34" s="18">
        <v>67900</v>
      </c>
      <c r="GT34" s="15">
        <v>132000</v>
      </c>
      <c r="GU34" s="15">
        <v>142900</v>
      </c>
      <c r="GV34" s="26">
        <v>158500</v>
      </c>
      <c r="GW34" s="26">
        <v>167100</v>
      </c>
      <c r="GX34" s="26">
        <v>177300</v>
      </c>
      <c r="GY34" s="15">
        <v>188100</v>
      </c>
      <c r="GZ34" s="15"/>
      <c r="HA34" s="3"/>
      <c r="HB34" s="3"/>
      <c r="HC34" s="3"/>
      <c r="HD34" s="3"/>
      <c r="HF34" s="50" t="str">
        <f t="shared" si="100"/>
        <v/>
      </c>
      <c r="HG34" s="50" t="str">
        <f t="shared" si="101"/>
        <v/>
      </c>
      <c r="HH34" s="50" t="str">
        <f t="shared" si="102"/>
        <v/>
      </c>
    </row>
    <row r="35" spans="1:216" ht="24.95" customHeight="1">
      <c r="A35" s="160"/>
      <c r="B35" s="160"/>
      <c r="C35" s="180"/>
      <c r="D35" s="180"/>
      <c r="E35" s="161"/>
      <c r="F35" s="161"/>
      <c r="G35" s="161"/>
      <c r="H35" s="181"/>
      <c r="I35" s="124"/>
      <c r="J35" s="157"/>
      <c r="K35" s="157"/>
      <c r="L35" s="124"/>
      <c r="M35" s="124"/>
      <c r="N35" s="124"/>
      <c r="O35" s="159"/>
      <c r="P35" s="159"/>
      <c r="Q35" s="159"/>
      <c r="R35" s="159"/>
      <c r="S35" s="124"/>
      <c r="T35" s="124"/>
      <c r="U35" s="124"/>
      <c r="V35" s="124"/>
      <c r="W35" s="124"/>
      <c r="X35" s="124"/>
      <c r="Y35" s="157"/>
      <c r="Z35" s="124"/>
      <c r="AA35" s="124"/>
      <c r="AB35" s="124"/>
      <c r="AC35" s="124"/>
      <c r="AD35" s="124"/>
      <c r="AE35" s="124"/>
      <c r="AF35" s="157"/>
      <c r="AG35" s="124"/>
      <c r="AH35" s="124"/>
      <c r="AI35" s="124"/>
      <c r="AJ35" s="124"/>
      <c r="AK35" s="124"/>
      <c r="AL35" s="124"/>
      <c r="AM35" s="3"/>
      <c r="AN35" s="3"/>
      <c r="AO35" s="3"/>
      <c r="AP35" s="3"/>
      <c r="AQ35" s="209"/>
      <c r="AR35" s="210"/>
      <c r="AS35" s="210"/>
      <c r="AT35" s="210"/>
      <c r="AU35" s="211"/>
      <c r="AV35" s="3"/>
      <c r="AW35" s="3"/>
      <c r="BA35" s="50">
        <v>1900</v>
      </c>
      <c r="BB35" s="50">
        <v>4</v>
      </c>
      <c r="BC35" s="50" t="s">
        <v>66</v>
      </c>
      <c r="BF35" s="340" t="str">
        <f t="shared" si="97"/>
        <v/>
      </c>
      <c r="BG35" s="340" t="str">
        <f t="shared" si="98"/>
        <v/>
      </c>
      <c r="BH35" s="340" t="str">
        <f>IF(AND(L35=$AZ$16),$GE$4,IF(AND(L35=$AZ$15),BF35,""))</f>
        <v/>
      </c>
      <c r="BI35" s="340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1">
        <f t="shared" si="78"/>
        <v>91700</v>
      </c>
      <c r="GE35" s="1">
        <f t="shared" si="79"/>
        <v>91700</v>
      </c>
      <c r="GG35" s="30">
        <v>91700</v>
      </c>
      <c r="GH35" s="35">
        <v>107500</v>
      </c>
      <c r="GI35" s="30">
        <v>81800</v>
      </c>
      <c r="GJ35" s="37">
        <v>128600</v>
      </c>
      <c r="GK35" s="31">
        <v>43100</v>
      </c>
      <c r="GL35" s="31">
        <v>43500</v>
      </c>
      <c r="GM35" s="14">
        <v>44400</v>
      </c>
      <c r="GN35" s="14">
        <v>46600</v>
      </c>
      <c r="GO35" s="15">
        <v>50400</v>
      </c>
      <c r="GP35" s="20">
        <v>52000</v>
      </c>
      <c r="GQ35" s="17">
        <v>54600</v>
      </c>
      <c r="GR35" s="21">
        <v>64000</v>
      </c>
      <c r="GS35" s="21">
        <v>69900</v>
      </c>
      <c r="GT35" s="26">
        <v>136000</v>
      </c>
      <c r="GU35" s="26">
        <v>147200</v>
      </c>
      <c r="GV35" s="26">
        <v>163300</v>
      </c>
      <c r="GW35" s="26">
        <v>172100</v>
      </c>
      <c r="GX35" s="26">
        <v>182600</v>
      </c>
      <c r="GY35" s="15">
        <v>193700</v>
      </c>
      <c r="GZ35" s="15"/>
      <c r="HA35" s="3"/>
      <c r="HB35" s="3"/>
      <c r="HC35" s="3"/>
      <c r="HD35" s="3"/>
      <c r="HF35" s="50" t="str">
        <f t="shared" si="100"/>
        <v/>
      </c>
      <c r="HG35" s="50" t="str">
        <f t="shared" si="101"/>
        <v/>
      </c>
      <c r="HH35" s="50" t="str">
        <f t="shared" si="102"/>
        <v/>
      </c>
    </row>
    <row r="36" spans="1:216">
      <c r="A36" s="3"/>
      <c r="B36" s="135"/>
      <c r="C36" s="3"/>
      <c r="D36" s="3"/>
      <c r="E36" s="3"/>
      <c r="F36" s="3"/>
      <c r="G36" s="110"/>
      <c r="H36" s="3"/>
      <c r="I36" s="3"/>
      <c r="J36" s="122"/>
      <c r="K36" s="12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122"/>
      <c r="Z36" s="3"/>
      <c r="AA36" s="3"/>
      <c r="AB36" s="3"/>
      <c r="AC36" s="3"/>
      <c r="AD36" s="3"/>
      <c r="AE36" s="3"/>
      <c r="AF36" s="122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216">
      <c r="A37" s="3"/>
      <c r="B37" s="135"/>
      <c r="C37" s="3"/>
      <c r="D37" s="3"/>
      <c r="E37" s="3"/>
      <c r="F37" s="3"/>
      <c r="G37" s="110"/>
      <c r="H37" s="3"/>
      <c r="I37" s="3"/>
      <c r="J37" s="122"/>
      <c r="K37" s="12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122"/>
      <c r="Z37" s="3"/>
      <c r="AA37" s="3"/>
      <c r="AB37" s="3"/>
      <c r="AC37" s="3"/>
      <c r="AD37" s="3"/>
      <c r="AE37" s="3"/>
      <c r="AF37" s="122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216">
      <c r="A38" s="3"/>
      <c r="B38" s="135"/>
      <c r="C38" s="3"/>
      <c r="D38" s="3"/>
      <c r="E38" s="3"/>
      <c r="F38" s="3"/>
      <c r="G38" s="110"/>
      <c r="H38" s="3"/>
      <c r="I38" s="3"/>
      <c r="J38" s="122"/>
      <c r="K38" s="12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22"/>
      <c r="Z38" s="3"/>
      <c r="AA38" s="3"/>
      <c r="AB38" s="3"/>
      <c r="AC38" s="3"/>
      <c r="AD38" s="3"/>
      <c r="AE38" s="3"/>
      <c r="AF38" s="122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216">
      <c r="A39" s="3"/>
      <c r="B39" s="135"/>
      <c r="C39" s="3"/>
      <c r="D39" s="3"/>
      <c r="E39" s="3"/>
      <c r="F39" s="3"/>
      <c r="G39" s="110"/>
      <c r="H39" s="3"/>
      <c r="I39" s="3"/>
      <c r="J39" s="122"/>
      <c r="K39" s="12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122"/>
      <c r="Z39" s="3"/>
      <c r="AA39" s="3"/>
      <c r="AB39" s="3"/>
      <c r="AC39" s="3"/>
      <c r="AD39" s="3"/>
      <c r="AE39" s="3"/>
      <c r="AF39" s="122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216">
      <c r="A40" s="3"/>
      <c r="B40" s="135"/>
      <c r="C40" s="3"/>
      <c r="D40" s="3"/>
      <c r="E40" s="3"/>
      <c r="F40" s="3"/>
      <c r="G40" s="110"/>
      <c r="H40" s="3"/>
      <c r="I40" s="3"/>
      <c r="J40" s="122"/>
      <c r="K40" s="12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122"/>
      <c r="Z40" s="3"/>
      <c r="AA40" s="3"/>
      <c r="AB40" s="3"/>
      <c r="AC40" s="3"/>
      <c r="AD40" s="3"/>
      <c r="AE40" s="3"/>
      <c r="AF40" s="122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216">
      <c r="A41" s="3"/>
      <c r="B41" s="135"/>
      <c r="C41" s="3"/>
      <c r="D41" s="3"/>
      <c r="E41" s="3"/>
      <c r="F41" s="3"/>
      <c r="G41" s="110"/>
      <c r="H41" s="3"/>
      <c r="I41" s="3"/>
      <c r="J41" s="122"/>
      <c r="K41" s="12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122"/>
      <c r="Z41" s="3"/>
      <c r="AA41" s="3"/>
      <c r="AB41" s="3"/>
      <c r="AC41" s="3"/>
      <c r="AD41" s="3"/>
      <c r="AE41" s="3"/>
      <c r="AF41" s="122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216">
      <c r="A42" s="3"/>
      <c r="B42" s="135"/>
      <c r="C42" s="3"/>
      <c r="D42" s="3"/>
      <c r="E42" s="3"/>
      <c r="F42" s="3"/>
      <c r="G42" s="110"/>
      <c r="H42" s="3"/>
      <c r="I42" s="3"/>
      <c r="J42" s="122"/>
      <c r="K42" s="12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122"/>
      <c r="Z42" s="3"/>
      <c r="AA42" s="3"/>
      <c r="AB42" s="3"/>
      <c r="AC42" s="3"/>
      <c r="AD42" s="3"/>
      <c r="AE42" s="3"/>
      <c r="AF42" s="122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216">
      <c r="A43" s="3"/>
      <c r="B43" s="135"/>
      <c r="C43" s="3"/>
      <c r="D43" s="3"/>
      <c r="E43" s="3"/>
      <c r="F43" s="3"/>
      <c r="G43" s="110"/>
      <c r="H43" s="3"/>
      <c r="I43" s="3"/>
      <c r="J43" s="122"/>
      <c r="K43" s="12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22"/>
      <c r="Z43" s="3"/>
      <c r="AA43" s="3"/>
      <c r="AB43" s="3"/>
      <c r="AC43" s="3"/>
      <c r="AD43" s="3"/>
      <c r="AE43" s="3"/>
      <c r="AF43" s="122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216">
      <c r="A44" s="3"/>
      <c r="B44" s="135"/>
      <c r="C44" s="3"/>
      <c r="D44" s="3"/>
      <c r="E44" s="3"/>
      <c r="F44" s="3"/>
      <c r="G44" s="110"/>
      <c r="H44" s="3"/>
      <c r="I44" s="3"/>
      <c r="J44" s="122"/>
      <c r="K44" s="12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122"/>
      <c r="Z44" s="3"/>
      <c r="AA44" s="3"/>
      <c r="AB44" s="3"/>
      <c r="AC44" s="3"/>
      <c r="AD44" s="3"/>
      <c r="AE44" s="3"/>
      <c r="AF44" s="122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216">
      <c r="A45" s="3"/>
      <c r="B45" s="135"/>
      <c r="C45" s="3"/>
      <c r="D45" s="3"/>
      <c r="E45" s="3"/>
      <c r="F45" s="3"/>
      <c r="G45" s="110"/>
      <c r="H45" s="3"/>
      <c r="I45" s="3"/>
      <c r="J45" s="122"/>
      <c r="K45" s="12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122"/>
      <c r="Z45" s="3"/>
      <c r="AA45" s="3"/>
      <c r="AB45" s="3"/>
      <c r="AC45" s="3"/>
      <c r="AD45" s="3"/>
      <c r="AE45" s="3"/>
      <c r="AF45" s="122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216">
      <c r="A46" s="3"/>
      <c r="B46" s="135"/>
      <c r="C46" s="3"/>
      <c r="D46" s="3"/>
      <c r="E46" s="3"/>
      <c r="F46" s="3"/>
      <c r="G46" s="110"/>
      <c r="H46" s="3"/>
      <c r="I46" s="3"/>
      <c r="J46" s="122"/>
      <c r="K46" s="12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122"/>
      <c r="Z46" s="3"/>
      <c r="AA46" s="3"/>
      <c r="AB46" s="3"/>
      <c r="AC46" s="3"/>
      <c r="AD46" s="3"/>
      <c r="AE46" s="3"/>
      <c r="AF46" s="122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216">
      <c r="A47" s="3"/>
      <c r="B47" s="135"/>
      <c r="C47" s="3"/>
      <c r="D47" s="3"/>
      <c r="E47" s="3"/>
      <c r="F47" s="3"/>
      <c r="G47" s="110"/>
      <c r="H47" s="3"/>
      <c r="I47" s="3"/>
      <c r="J47" s="122"/>
      <c r="K47" s="12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122"/>
      <c r="Z47" s="3"/>
      <c r="AA47" s="3"/>
      <c r="AB47" s="3"/>
      <c r="AC47" s="3"/>
      <c r="AD47" s="3"/>
      <c r="AE47" s="3"/>
      <c r="AF47" s="122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216">
      <c r="A48" s="3"/>
      <c r="B48" s="135"/>
      <c r="C48" s="3"/>
      <c r="D48" s="3"/>
      <c r="E48" s="3"/>
      <c r="F48" s="3"/>
      <c r="G48" s="110"/>
      <c r="H48" s="3"/>
      <c r="I48" s="3"/>
      <c r="J48" s="122"/>
      <c r="K48" s="12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122"/>
      <c r="Z48" s="3"/>
      <c r="AA48" s="3"/>
      <c r="AB48" s="3"/>
      <c r="AC48" s="3"/>
      <c r="AD48" s="3"/>
      <c r="AE48" s="3"/>
      <c r="AF48" s="122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49" spans="1:49">
      <c r="A49" s="3"/>
      <c r="B49" s="135"/>
      <c r="C49" s="3"/>
      <c r="D49" s="3"/>
      <c r="E49" s="3"/>
      <c r="F49" s="3"/>
      <c r="G49" s="110"/>
      <c r="H49" s="3"/>
      <c r="I49" s="3"/>
      <c r="J49" s="122"/>
      <c r="K49" s="12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122"/>
      <c r="Z49" s="3"/>
      <c r="AA49" s="3"/>
      <c r="AB49" s="3"/>
      <c r="AC49" s="3"/>
      <c r="AD49" s="3"/>
      <c r="AE49" s="3"/>
      <c r="AF49" s="122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</row>
    <row r="50" spans="1:49">
      <c r="A50" s="3"/>
      <c r="B50" s="135"/>
      <c r="C50" s="3"/>
      <c r="D50" s="3"/>
      <c r="E50" s="3"/>
      <c r="F50" s="3"/>
      <c r="G50" s="110"/>
      <c r="H50" s="3"/>
      <c r="I50" s="3"/>
      <c r="J50" s="122"/>
      <c r="K50" s="12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122"/>
      <c r="Z50" s="3"/>
      <c r="AA50" s="3"/>
      <c r="AB50" s="3"/>
      <c r="AC50" s="3"/>
      <c r="AD50" s="3"/>
      <c r="AE50" s="3"/>
      <c r="AF50" s="122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</row>
    <row r="51" spans="1:49">
      <c r="A51" s="3"/>
      <c r="B51" s="135"/>
      <c r="C51" s="3"/>
      <c r="D51" s="3"/>
      <c r="E51" s="3"/>
      <c r="F51" s="3"/>
      <c r="G51" s="110"/>
      <c r="H51" s="3"/>
      <c r="I51" s="3"/>
      <c r="J51" s="122"/>
      <c r="K51" s="12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122"/>
      <c r="Z51" s="3"/>
      <c r="AA51" s="3"/>
      <c r="AB51" s="3"/>
      <c r="AC51" s="3"/>
      <c r="AD51" s="3"/>
      <c r="AE51" s="3"/>
      <c r="AF51" s="122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</row>
    <row r="52" spans="1:49">
      <c r="A52" s="3"/>
      <c r="B52" s="135"/>
      <c r="C52" s="3"/>
      <c r="D52" s="3"/>
      <c r="E52" s="3"/>
      <c r="F52" s="3"/>
      <c r="G52" s="110"/>
      <c r="H52" s="3"/>
      <c r="I52" s="3"/>
      <c r="J52" s="122"/>
      <c r="K52" s="12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122"/>
      <c r="Z52" s="3"/>
      <c r="AA52" s="3"/>
      <c r="AB52" s="3"/>
      <c r="AC52" s="3"/>
      <c r="AD52" s="3"/>
      <c r="AE52" s="3"/>
      <c r="AF52" s="122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</row>
    <row r="53" spans="1:49">
      <c r="A53" s="3"/>
      <c r="B53" s="135"/>
      <c r="C53" s="3"/>
      <c r="D53" s="3"/>
      <c r="E53" s="3"/>
      <c r="F53" s="3"/>
      <c r="G53" s="110"/>
      <c r="H53" s="3"/>
      <c r="I53" s="3"/>
      <c r="J53" s="122"/>
      <c r="K53" s="12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122"/>
      <c r="Z53" s="3"/>
      <c r="AA53" s="3"/>
      <c r="AB53" s="3"/>
      <c r="AC53" s="3"/>
      <c r="AD53" s="3"/>
      <c r="AE53" s="3"/>
      <c r="AF53" s="122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</row>
    <row r="54" spans="1:49">
      <c r="A54" s="3"/>
      <c r="B54" s="135"/>
      <c r="C54" s="3"/>
      <c r="D54" s="3"/>
      <c r="E54" s="3"/>
      <c r="F54" s="3"/>
      <c r="G54" s="110"/>
      <c r="H54" s="3"/>
      <c r="I54" s="3"/>
      <c r="J54" s="122"/>
      <c r="K54" s="122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122"/>
      <c r="Z54" s="3"/>
      <c r="AA54" s="3"/>
      <c r="AB54" s="3"/>
      <c r="AC54" s="3"/>
      <c r="AD54" s="3"/>
      <c r="AE54" s="3"/>
      <c r="AF54" s="122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</row>
    <row r="55" spans="1:49">
      <c r="A55" s="3"/>
      <c r="B55" s="135"/>
      <c r="C55" s="3"/>
      <c r="D55" s="3"/>
      <c r="E55" s="3"/>
      <c r="F55" s="3"/>
      <c r="G55" s="110"/>
      <c r="H55" s="3"/>
      <c r="I55" s="3"/>
      <c r="J55" s="122"/>
      <c r="K55" s="12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122"/>
      <c r="Z55" s="3"/>
      <c r="AA55" s="3"/>
      <c r="AB55" s="3"/>
      <c r="AC55" s="3"/>
      <c r="AD55" s="3"/>
      <c r="AE55" s="3"/>
      <c r="AF55" s="122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</row>
    <row r="56" spans="1:49">
      <c r="A56" s="3"/>
      <c r="B56" s="135"/>
      <c r="C56" s="3"/>
      <c r="D56" s="3"/>
      <c r="E56" s="3"/>
      <c r="F56" s="3"/>
      <c r="G56" s="110"/>
      <c r="H56" s="3"/>
      <c r="I56" s="3"/>
      <c r="J56" s="122"/>
      <c r="K56" s="12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122"/>
      <c r="Z56" s="3"/>
      <c r="AA56" s="3"/>
      <c r="AB56" s="3"/>
      <c r="AC56" s="3"/>
      <c r="AD56" s="3"/>
      <c r="AE56" s="3"/>
      <c r="AF56" s="122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</row>
    <row r="57" spans="1:49">
      <c r="A57" s="3"/>
      <c r="B57" s="135"/>
      <c r="C57" s="3"/>
      <c r="D57" s="3"/>
      <c r="E57" s="3"/>
      <c r="F57" s="3"/>
      <c r="G57" s="110"/>
      <c r="H57" s="3"/>
      <c r="I57" s="3"/>
      <c r="J57" s="122"/>
      <c r="K57" s="12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122"/>
      <c r="Z57" s="3"/>
      <c r="AA57" s="3"/>
      <c r="AB57" s="3"/>
      <c r="AC57" s="3"/>
      <c r="AD57" s="3"/>
      <c r="AE57" s="3"/>
      <c r="AF57" s="122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</row>
    <row r="58" spans="1:49">
      <c r="A58" s="3"/>
      <c r="B58" s="135"/>
      <c r="C58" s="3"/>
      <c r="D58" s="3"/>
      <c r="E58" s="3"/>
      <c r="F58" s="3"/>
      <c r="G58" s="110"/>
      <c r="H58" s="3"/>
      <c r="I58" s="3"/>
      <c r="J58" s="122"/>
      <c r="K58" s="12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122"/>
      <c r="Z58" s="3"/>
      <c r="AA58" s="3"/>
      <c r="AB58" s="3"/>
      <c r="AC58" s="3"/>
      <c r="AD58" s="3"/>
      <c r="AE58" s="3"/>
      <c r="AF58" s="122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</row>
    <row r="59" spans="1:49">
      <c r="A59" s="3"/>
      <c r="B59" s="135"/>
      <c r="C59" s="3"/>
      <c r="D59" s="3"/>
      <c r="E59" s="3"/>
      <c r="F59" s="3"/>
      <c r="G59" s="110"/>
      <c r="H59" s="3"/>
      <c r="I59" s="3"/>
      <c r="J59" s="122"/>
      <c r="K59" s="12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122"/>
      <c r="Z59" s="3"/>
      <c r="AA59" s="3"/>
      <c r="AB59" s="3"/>
      <c r="AC59" s="3"/>
      <c r="AD59" s="3"/>
      <c r="AE59" s="3"/>
      <c r="AF59" s="122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</row>
    <row r="60" spans="1:49">
      <c r="A60" s="3"/>
      <c r="B60" s="135"/>
      <c r="C60" s="3"/>
      <c r="D60" s="3"/>
      <c r="E60" s="3"/>
      <c r="F60" s="3"/>
      <c r="G60" s="110"/>
      <c r="H60" s="3"/>
      <c r="I60" s="3"/>
      <c r="J60" s="122"/>
      <c r="K60" s="12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122"/>
      <c r="Z60" s="3"/>
      <c r="AA60" s="3"/>
      <c r="AB60" s="3"/>
      <c r="AC60" s="3"/>
      <c r="AD60" s="3"/>
      <c r="AE60" s="3"/>
      <c r="AF60" s="122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49">
      <c r="A61" s="3"/>
      <c r="B61" s="135"/>
      <c r="C61" s="3"/>
      <c r="D61" s="3"/>
      <c r="E61" s="3"/>
      <c r="F61" s="3"/>
      <c r="G61" s="110"/>
      <c r="H61" s="3"/>
      <c r="I61" s="3"/>
      <c r="J61" s="122"/>
      <c r="K61" s="12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122"/>
      <c r="Z61" s="3"/>
      <c r="AA61" s="3"/>
      <c r="AB61" s="3"/>
      <c r="AC61" s="3"/>
      <c r="AD61" s="3"/>
      <c r="AE61" s="3"/>
      <c r="AF61" s="122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</row>
    <row r="62" spans="1:49">
      <c r="A62" s="3"/>
      <c r="B62" s="135"/>
      <c r="C62" s="3"/>
      <c r="D62" s="3"/>
      <c r="E62" s="3"/>
      <c r="F62" s="3"/>
      <c r="G62" s="110"/>
      <c r="H62" s="3"/>
      <c r="I62" s="3"/>
      <c r="J62" s="122"/>
      <c r="K62" s="12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122"/>
      <c r="Z62" s="3"/>
      <c r="AA62" s="3"/>
      <c r="AB62" s="3"/>
      <c r="AC62" s="3"/>
      <c r="AD62" s="3"/>
      <c r="AE62" s="3"/>
      <c r="AF62" s="122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</row>
    <row r="63" spans="1:49">
      <c r="A63" s="3"/>
      <c r="B63" s="135"/>
      <c r="C63" s="3"/>
      <c r="D63" s="3"/>
      <c r="E63" s="3"/>
      <c r="F63" s="3"/>
      <c r="G63" s="110"/>
      <c r="H63" s="3"/>
      <c r="I63" s="3"/>
      <c r="J63" s="122"/>
      <c r="K63" s="12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122"/>
      <c r="Z63" s="3"/>
      <c r="AA63" s="3"/>
      <c r="AB63" s="3"/>
      <c r="AC63" s="3"/>
      <c r="AD63" s="3"/>
      <c r="AE63" s="3"/>
      <c r="AF63" s="122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</row>
    <row r="64" spans="1:49">
      <c r="A64" s="3"/>
      <c r="B64" s="135"/>
      <c r="C64" s="3"/>
      <c r="D64" s="3"/>
      <c r="E64" s="3"/>
      <c r="F64" s="3"/>
      <c r="G64" s="110"/>
      <c r="H64" s="3"/>
      <c r="I64" s="3"/>
      <c r="J64" s="122"/>
      <c r="K64" s="12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122"/>
      <c r="Z64" s="3"/>
      <c r="AA64" s="3"/>
      <c r="AB64" s="3"/>
      <c r="AC64" s="3"/>
      <c r="AD64" s="3"/>
      <c r="AE64" s="3"/>
      <c r="AF64" s="122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</row>
  </sheetData>
  <sheetProtection password="C1FB" sheet="1" objects="1" scenarios="1" selectLockedCells="1"/>
  <mergeCells count="89">
    <mergeCell ref="FP2:FR2"/>
    <mergeCell ref="FS2:FU2"/>
    <mergeCell ref="FV2:FX2"/>
    <mergeCell ref="FA2:FC2"/>
    <mergeCell ref="FD2:FF2"/>
    <mergeCell ref="FG2:FI2"/>
    <mergeCell ref="FJ2:FL2"/>
    <mergeCell ref="FM2:FO2"/>
    <mergeCell ref="EL2:EN2"/>
    <mergeCell ref="EO2:EQ2"/>
    <mergeCell ref="ER2:ET2"/>
    <mergeCell ref="EU2:EW2"/>
    <mergeCell ref="EX2:EZ2"/>
    <mergeCell ref="DW2:DY2"/>
    <mergeCell ref="DZ2:EB2"/>
    <mergeCell ref="EC2:EE2"/>
    <mergeCell ref="EF2:EH2"/>
    <mergeCell ref="EI2:EK2"/>
    <mergeCell ref="DH2:DJ2"/>
    <mergeCell ref="DK2:DM2"/>
    <mergeCell ref="DN2:DP2"/>
    <mergeCell ref="DQ2:DS2"/>
    <mergeCell ref="DT2:DV2"/>
    <mergeCell ref="CS2:CU2"/>
    <mergeCell ref="CV2:CX2"/>
    <mergeCell ref="CY2:DA2"/>
    <mergeCell ref="DB2:DD2"/>
    <mergeCell ref="DE2:DG2"/>
    <mergeCell ref="F6:F7"/>
    <mergeCell ref="G6:G7"/>
    <mergeCell ref="H6:H7"/>
    <mergeCell ref="I6:I7"/>
    <mergeCell ref="J6:J7"/>
    <mergeCell ref="AC6:AC7"/>
    <mergeCell ref="AD6:AD7"/>
    <mergeCell ref="AE6:AE7"/>
    <mergeCell ref="I5:J5"/>
    <mergeCell ref="Y5:AG5"/>
    <mergeCell ref="K6:K7"/>
    <mergeCell ref="A6:A7"/>
    <mergeCell ref="B6:B7"/>
    <mergeCell ref="C6:C7"/>
    <mergeCell ref="D6:D7"/>
    <mergeCell ref="E6:E7"/>
    <mergeCell ref="L6:L7"/>
    <mergeCell ref="O6:O7"/>
    <mergeCell ref="P6:P7"/>
    <mergeCell ref="AM12:AQ13"/>
    <mergeCell ref="R6:R7"/>
    <mergeCell ref="U6:U7"/>
    <mergeCell ref="V6:V7"/>
    <mergeCell ref="W6:W7"/>
    <mergeCell ref="T6:T7"/>
    <mergeCell ref="X6:X7"/>
    <mergeCell ref="Z6:Z7"/>
    <mergeCell ref="M6:N6"/>
    <mergeCell ref="AF6:AF7"/>
    <mergeCell ref="AG6:AG7"/>
    <mergeCell ref="AA6:AA7"/>
    <mergeCell ref="AB6:AB7"/>
    <mergeCell ref="P5:X5"/>
    <mergeCell ref="A1:B1"/>
    <mergeCell ref="C1:H1"/>
    <mergeCell ref="A2:B2"/>
    <mergeCell ref="C2:H2"/>
    <mergeCell ref="A3:B3"/>
    <mergeCell ref="C3:F3"/>
    <mergeCell ref="D5:F5"/>
    <mergeCell ref="AQ34:AU35"/>
    <mergeCell ref="GH2:GI2"/>
    <mergeCell ref="AH6:AH7"/>
    <mergeCell ref="AI6:AI7"/>
    <mergeCell ref="AJ6:AJ7"/>
    <mergeCell ref="BL2:BN2"/>
    <mergeCell ref="BO2:BQ2"/>
    <mergeCell ref="BR2:BT2"/>
    <mergeCell ref="BU2:BW2"/>
    <mergeCell ref="BX2:BZ2"/>
    <mergeCell ref="CA2:CC2"/>
    <mergeCell ref="CD2:CF2"/>
    <mergeCell ref="CG2:CI2"/>
    <mergeCell ref="CJ2:CL2"/>
    <mergeCell ref="CM2:CO2"/>
    <mergeCell ref="CP2:CR2"/>
    <mergeCell ref="AQ29:AU29"/>
    <mergeCell ref="AQ31:AU31"/>
    <mergeCell ref="AQ30:AU30"/>
    <mergeCell ref="AQ33:AU33"/>
    <mergeCell ref="AQ32:AU32"/>
  </mergeCells>
  <conditionalFormatting sqref="GS9">
    <cfRule type="colorScale" priority="11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S10">
    <cfRule type="colorScale" priority="5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HA2:HD26">
    <cfRule type="colorScale" priority="2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HA2:HD26">
    <cfRule type="colorScale" priority="1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M2:GN35">
    <cfRule type="colorScale" priority="49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M2:GN35">
    <cfRule type="colorScale" priority="50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K2:GL35">
    <cfRule type="colorScale" priority="51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K2:GL35">
    <cfRule type="colorScale" priority="52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I25:GI35">
    <cfRule type="colorScale" priority="53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I25:GI35">
    <cfRule type="colorScale" priority="54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G25:GH35">
    <cfRule type="colorScale" priority="55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G25:GH35">
    <cfRule type="colorScale" priority="56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J25:GJ35">
    <cfRule type="colorScale" priority="57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J25:GJ35">
    <cfRule type="colorScale" priority="58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O2:GS35">
    <cfRule type="colorScale" priority="60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O2:GS3 GO4:GP35 GR4:GS35">
    <cfRule type="colorScale" priority="61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T2:GU35">
    <cfRule type="colorScale" priority="64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T2:GU35">
    <cfRule type="colorScale" priority="65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GV2:GZ35">
    <cfRule type="colorScale" priority="67">
      <colorScale>
        <cfvo type="min" val="0"/>
        <cfvo type="percentile" val="50"/>
        <cfvo type="max" val="0"/>
        <color rgb="FFF8696B"/>
        <color rgb="FFFCFCFF"/>
        <color rgb="FF5A8AC6"/>
      </colorScale>
    </cfRule>
  </conditionalFormatting>
  <conditionalFormatting sqref="GV2:GZ35">
    <cfRule type="colorScale" priority="68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dataValidations count="15">
    <dataValidation type="list" allowBlank="1" showInputMessage="1" showErrorMessage="1" prompt="sellect GPF or NPS" sqref="H35">
      <formula1>$AZ$1:$AZ$35</formula1>
    </dataValidation>
    <dataValidation type="list" allowBlank="1" showInputMessage="1" showErrorMessage="1" prompt="Sellect Pay Band" sqref="C35:D35">
      <formula1>#REF!</formula1>
    </dataValidation>
    <dataValidation allowBlank="1" showInputMessage="1" showErrorMessage="1" prompt="Write office name" sqref="D1:H1 C1:C6 AJ6:AK7 D4:F6 G3:H6 I6:L6 Z6:AI6 O6:P6 Q6:Q7 R6 T6:W6 S6:S7 X6:Y7 M6:M7 N7"/>
    <dataValidation allowBlank="1" showInputMessage="1" showErrorMessage="1" prompt="write Employee Name" sqref="C33:E33"/>
    <dataValidation allowBlank="1" showInputMessage="1" showErrorMessage="1" prompt="Write Designation" sqref="G33:H33 C8:C32"/>
    <dataValidation allowBlank="1" showInputMessage="1" showErrorMessage="1" prompt="posting Place" sqref="C34:E34"/>
    <dataValidation allowBlank="1" showInputMessage="1" showErrorMessage="1" prompt="Posting District Name" sqref="G34:H34"/>
    <dataValidation allowBlank="1" showInputMessage="1" showErrorMessage="1" prompt="Write Employee Name" sqref="B8:B32"/>
    <dataValidation allowBlank="1" showInputMessage="1" showErrorMessage="1" prompt="Write Posting Place" sqref="D8:D32"/>
    <dataValidation allowBlank="1" showInputMessage="1" showErrorMessage="1" prompt="Write Dist. Name" sqref="E8:E32"/>
    <dataValidation allowBlank="1" showInputMessage="1" showErrorMessage="1" prompt="Write BASIC + Grade Pay" sqref="I8:I32"/>
    <dataValidation type="list" allowBlank="1" showInputMessage="1" showErrorMessage="1" sqref="J8:J32">
      <formula1>$BA$2:$BA$26</formula1>
    </dataValidation>
    <dataValidation type="list" allowBlank="1" showInputMessage="1" showErrorMessage="1" prompt="Write Pay Band" sqref="G8:G32">
      <formula1>$AZ$5:$AZ$9</formula1>
    </dataValidation>
    <dataValidation type="list" allowBlank="1" showInputMessage="1" showErrorMessage="1" sqref="K8:K32">
      <formula1>$AZ$1:$AZ$3</formula1>
    </dataValidation>
    <dataValidation type="list" allowBlank="1" showInputMessage="1" showErrorMessage="1" sqref="L8:L32">
      <formula1>$AZ$15:$AZ$17</formula1>
    </dataValidation>
  </dataValidations>
  <hyperlinks>
    <hyperlink ref="AQ34" r:id="rId1"/>
  </hyperlinks>
  <pageMargins left="0" right="0" top="0" bottom="0" header="0" footer="0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9"/>
  <sheetViews>
    <sheetView topLeftCell="A16" workbookViewId="0">
      <selection activeCell="H24" sqref="H24"/>
    </sheetView>
  </sheetViews>
  <sheetFormatPr defaultRowHeight="15"/>
  <cols>
    <col min="1" max="1" width="3.85546875" style="1" customWidth="1"/>
    <col min="2" max="2" width="5" style="1" customWidth="1"/>
    <col min="3" max="3" width="20.140625" style="1" customWidth="1"/>
    <col min="4" max="4" width="4.7109375" style="1" customWidth="1"/>
    <col min="5" max="5" width="20" style="1" customWidth="1"/>
    <col min="6" max="6" width="11" style="1" customWidth="1"/>
    <col min="7" max="7" width="7" style="1" customWidth="1"/>
    <col min="8" max="8" width="27.7109375" style="1" customWidth="1"/>
    <col min="9" max="9" width="9.140625" style="1"/>
    <col min="10" max="10" width="0" style="1" hidden="1" customWidth="1"/>
    <col min="11" max="12" width="9.140625" style="1" hidden="1" customWidth="1"/>
    <col min="13" max="13" width="0" style="1" hidden="1" customWidth="1"/>
    <col min="14" max="21" width="9.140625" style="1"/>
    <col min="22" max="23" width="9.140625" style="1" hidden="1" customWidth="1"/>
    <col min="24" max="25" width="9.140625" style="1"/>
    <col min="26" max="27" width="9.140625" style="1" hidden="1" customWidth="1"/>
    <col min="28" max="16384" width="9.140625" style="1"/>
  </cols>
  <sheetData>
    <row r="1" spans="1:27" ht="16.5" customHeight="1">
      <c r="A1" s="132"/>
      <c r="B1" s="133">
        <v>1</v>
      </c>
      <c r="C1" s="238" t="s">
        <v>48</v>
      </c>
      <c r="D1" s="238"/>
      <c r="E1" s="238"/>
      <c r="F1" s="238"/>
      <c r="G1" s="238"/>
      <c r="H1" s="238"/>
    </row>
    <row r="2" spans="1:27" ht="15.75">
      <c r="A2" s="253" t="s">
        <v>49</v>
      </c>
      <c r="B2" s="253"/>
      <c r="C2" s="253"/>
      <c r="D2" s="253"/>
      <c r="E2" s="253"/>
      <c r="F2" s="253"/>
      <c r="G2" s="253"/>
      <c r="H2" s="253"/>
    </row>
    <row r="3" spans="1:27" ht="17.25">
      <c r="A3" s="256" t="s">
        <v>215</v>
      </c>
      <c r="B3" s="256"/>
      <c r="C3" s="256"/>
      <c r="D3" s="258" t="str">
        <f>IF(AND('Pay Calculation'!C1=""),"",'Pay Calculation'!C1)</f>
        <v>Block Elemantry Education Office , Panchyat Samiti- Sojat City (pali)</v>
      </c>
      <c r="E3" s="258"/>
      <c r="F3" s="258"/>
      <c r="G3" s="258"/>
      <c r="H3" s="258"/>
    </row>
    <row r="4" spans="1:27" ht="17.100000000000001" customHeight="1">
      <c r="A4" s="255">
        <v>1</v>
      </c>
      <c r="B4" s="257" t="s">
        <v>25</v>
      </c>
      <c r="C4" s="257"/>
      <c r="D4" s="257"/>
      <c r="E4" s="257"/>
      <c r="F4" s="257"/>
      <c r="G4" s="257"/>
      <c r="H4" s="88" t="str">
        <f>IF(ISNA(VLOOKUP(B1,'Pay Calculation'!A$8:AJ$232,2,FALSE)),"",VLOOKUP(B1,'Pay Calculation'!A$8:AJ$232,2,FALSE))</f>
        <v>HEERA LAL JAT</v>
      </c>
    </row>
    <row r="5" spans="1:27" ht="17.100000000000001" customHeight="1">
      <c r="A5" s="255"/>
      <c r="B5" s="257"/>
      <c r="C5" s="257"/>
      <c r="D5" s="257"/>
      <c r="E5" s="257"/>
      <c r="F5" s="257"/>
      <c r="G5" s="257"/>
      <c r="H5" s="88" t="str">
        <f>IF(ISNA(VLOOKUP(B1,'Pay Calculation'!A$8:AJ$232,3,FALSE)),"",VLOOKUP(B1,'Pay Calculation'!A$8:AJ$232,3,FALSE))</f>
        <v>TEACHER</v>
      </c>
    </row>
    <row r="6" spans="1:27" ht="18" customHeight="1">
      <c r="A6" s="2">
        <v>2</v>
      </c>
      <c r="B6" s="240" t="s">
        <v>186</v>
      </c>
      <c r="C6" s="240"/>
      <c r="D6" s="240"/>
      <c r="E6" s="240"/>
      <c r="F6" s="240"/>
      <c r="G6" s="240"/>
      <c r="H6" s="105" t="str">
        <f>IF(ISNA(VLOOKUP(B1,'Pay Calculation'!A$8:AJ$232,6,FALSE)),"",VLOOKUP(B1,'Pay Calculation'!A$8:AJ$232,6,FALSE))</f>
        <v>PRAMANENT</v>
      </c>
      <c r="Z6" s="1" t="str">
        <f>IF(ISNA(VLOOKUP(B1,'Pay Calculation'!A$8:AJ$232,7,FALSE)),"",VLOOKUP(B1,'Pay Calculation'!A$8:AJ$232,7,FALSE))</f>
        <v>PB-2</v>
      </c>
      <c r="AA6" s="1" t="str">
        <f>IF(ISNA(VLOOKUP(B1,'Pay Calculation'!A$8:AJ$232,8,FALSE)),"",VLOOKUP(B1,'Pay Calculation'!A$8:AJ$232,8,FALSE))</f>
        <v>9300-34800</v>
      </c>
    </row>
    <row r="7" spans="1:27" ht="15" customHeight="1">
      <c r="A7" s="2"/>
      <c r="B7" s="2" t="s">
        <v>26</v>
      </c>
      <c r="C7" s="240" t="s">
        <v>27</v>
      </c>
      <c r="D7" s="240"/>
      <c r="E7" s="240"/>
      <c r="F7" s="240"/>
      <c r="G7" s="240"/>
      <c r="H7" s="87" t="str">
        <f>IF(AND(B1=""),"",CONCATENATE(Z6,"   ","(",AA6,")",))</f>
        <v>PB-2   (9300-34800)</v>
      </c>
    </row>
    <row r="8" spans="1:27" ht="15" customHeight="1">
      <c r="A8" s="2"/>
      <c r="B8" s="2" t="s">
        <v>29</v>
      </c>
      <c r="C8" s="240" t="s">
        <v>16</v>
      </c>
      <c r="D8" s="240"/>
      <c r="E8" s="240"/>
      <c r="F8" s="240"/>
      <c r="G8" s="240"/>
      <c r="H8" s="87">
        <f>IF(ISNA(VLOOKUP(B1,'Pay Calculation'!A$8:AJ$232,34,FALSE)),"",VLOOKUP(B1,'Pay Calculation'!A$8:AJ$232,34,FALSE))</f>
        <v>4200</v>
      </c>
      <c r="V8" s="1" t="e">
        <f>IF(AND('Pay Calculation'!#REF!=""),"",'Pay Calculation'!#REF!)</f>
        <v>#REF!</v>
      </c>
    </row>
    <row r="9" spans="1:27" ht="15" customHeight="1">
      <c r="A9" s="2"/>
      <c r="B9" s="2" t="s">
        <v>30</v>
      </c>
      <c r="C9" s="240" t="s">
        <v>28</v>
      </c>
      <c r="D9" s="240"/>
      <c r="E9" s="240"/>
      <c r="F9" s="240"/>
      <c r="G9" s="240"/>
      <c r="H9" s="87">
        <f>IF(ISNA(VLOOKUP(B1,'Pay Calculation'!A$8:AJ$232,35,FALSE)),"",VLOOKUP(B1,'Pay Calculation'!A$8:AJ$232,35,FALSE))</f>
        <v>12</v>
      </c>
    </row>
    <row r="10" spans="1:27" ht="15" customHeight="1">
      <c r="A10" s="2">
        <v>3</v>
      </c>
      <c r="B10" s="240" t="s">
        <v>187</v>
      </c>
      <c r="C10" s="240"/>
      <c r="D10" s="240"/>
      <c r="E10" s="240"/>
      <c r="F10" s="240"/>
      <c r="G10" s="240"/>
      <c r="H10" s="81">
        <v>42917</v>
      </c>
    </row>
    <row r="11" spans="1:27" ht="30" customHeight="1">
      <c r="A11" s="2">
        <v>4</v>
      </c>
      <c r="B11" s="243" t="s">
        <v>188</v>
      </c>
      <c r="C11" s="243"/>
      <c r="D11" s="243"/>
      <c r="E11" s="243"/>
      <c r="F11" s="243"/>
      <c r="G11" s="243"/>
      <c r="H11" s="81">
        <v>43009</v>
      </c>
      <c r="V11" s="1" t="str">
        <f>IF(ISNA(VLOOKUP(B1,'Pay Calculation'!A$8:AJ$232,12,FALSE)),"",VLOOKUP(B1,'Pay Calculation'!A$8:AJ$232,12,FALSE))</f>
        <v>Regular Pay</v>
      </c>
    </row>
    <row r="12" spans="1:27" ht="15" customHeight="1">
      <c r="A12" s="2">
        <v>5</v>
      </c>
      <c r="B12" s="240" t="s">
        <v>31</v>
      </c>
      <c r="C12" s="240"/>
      <c r="D12" s="240"/>
      <c r="E12" s="240"/>
      <c r="F12" s="240"/>
      <c r="G12" s="240"/>
      <c r="H12" s="82"/>
    </row>
    <row r="13" spans="1:27" ht="15" customHeight="1">
      <c r="A13" s="2"/>
      <c r="B13" s="2" t="s">
        <v>32</v>
      </c>
      <c r="C13" s="240" t="s">
        <v>33</v>
      </c>
      <c r="D13" s="240"/>
      <c r="E13" s="240"/>
      <c r="F13" s="240"/>
      <c r="G13" s="240"/>
      <c r="H13" s="87">
        <f>IF(ISNA(VLOOKUP(B1,'Pay Calculation'!A$8:AJ$232,9,FALSE)),"",VLOOKUP(B1,'Pay Calculation'!A$8:AJ$232,9,FALSE))</f>
        <v>17550</v>
      </c>
    </row>
    <row r="14" spans="1:27" ht="15" customHeight="1">
      <c r="A14" s="2"/>
      <c r="B14" s="2" t="s">
        <v>34</v>
      </c>
      <c r="C14" s="240" t="s">
        <v>35</v>
      </c>
      <c r="D14" s="240"/>
      <c r="E14" s="240"/>
      <c r="F14" s="240"/>
      <c r="G14" s="240"/>
      <c r="H14" s="82"/>
    </row>
    <row r="15" spans="1:27" ht="15" customHeight="1">
      <c r="A15" s="2"/>
      <c r="B15" s="2" t="s">
        <v>36</v>
      </c>
      <c r="C15" s="240" t="s">
        <v>37</v>
      </c>
      <c r="D15" s="240"/>
      <c r="E15" s="240"/>
      <c r="F15" s="240"/>
      <c r="G15" s="240"/>
      <c r="H15" s="83">
        <f>IF(AND(B1=""),"",IF(AND(V11="Fix Pay"),"",H13*125/100))</f>
        <v>21937.5</v>
      </c>
    </row>
    <row r="16" spans="1:27" ht="15" customHeight="1">
      <c r="A16" s="2"/>
      <c r="B16" s="2" t="s">
        <v>38</v>
      </c>
      <c r="C16" s="240" t="s">
        <v>39</v>
      </c>
      <c r="D16" s="240"/>
      <c r="E16" s="240"/>
      <c r="F16" s="240"/>
      <c r="G16" s="240"/>
      <c r="H16" s="83" t="e">
        <f>IF(AND('Pay Calculation'!#REF!='Pay Calculation'!#REF!),H13,SUM(H13,H14,H15))</f>
        <v>#REF!</v>
      </c>
    </row>
    <row r="17" spans="1:14" ht="30" customHeight="1">
      <c r="A17" s="2">
        <v>6</v>
      </c>
      <c r="B17" s="243" t="s">
        <v>40</v>
      </c>
      <c r="C17" s="243"/>
      <c r="D17" s="243"/>
      <c r="E17" s="243"/>
      <c r="F17" s="243"/>
      <c r="G17" s="243"/>
      <c r="H17" s="87" t="str">
        <f>IF(ISNA(VLOOKUP(B1,'Pay Calculation'!A$8:AJ$232,36,FALSE)),"",VLOOKUP(B1,'Pay Calculation'!A$8:AJ$232,36,FALSE))</f>
        <v>L-11</v>
      </c>
    </row>
    <row r="18" spans="1:14" ht="29.25" customHeight="1">
      <c r="A18" s="2">
        <v>7</v>
      </c>
      <c r="B18" s="243" t="s">
        <v>189</v>
      </c>
      <c r="C18" s="243"/>
      <c r="D18" s="243"/>
      <c r="E18" s="243"/>
      <c r="F18" s="243"/>
      <c r="G18" s="243"/>
      <c r="H18" s="87">
        <f>IF(ISNA(VLOOKUP(B1,'Pay Calculation'!A$8:AJ$232,14,FALSE)),"",VLOOKUP(B1,'Pay Calculation'!A$8:AJ$232,14,FALSE))</f>
        <v>45104</v>
      </c>
    </row>
    <row r="19" spans="1:14">
      <c r="A19" s="255">
        <v>8</v>
      </c>
      <c r="B19" s="240" t="s">
        <v>41</v>
      </c>
      <c r="C19" s="240"/>
      <c r="D19" s="240"/>
      <c r="E19" s="240"/>
      <c r="F19" s="240"/>
      <c r="G19" s="240"/>
      <c r="H19" s="254">
        <f>IF(ISNA(VLOOKUP(B1,'Pay Calculation'!A$8:AJ$232,15,FALSE)),"",VLOOKUP(B1,'Pay Calculation'!A$8:AJ$232,15,FALSE))</f>
        <v>46500</v>
      </c>
    </row>
    <row r="20" spans="1:14">
      <c r="A20" s="255"/>
      <c r="B20" s="240" t="s">
        <v>42</v>
      </c>
      <c r="C20" s="240"/>
      <c r="D20" s="240"/>
      <c r="E20" s="240"/>
      <c r="F20" s="240"/>
      <c r="G20" s="240"/>
      <c r="H20" s="254"/>
    </row>
    <row r="21" spans="1:14" ht="15" customHeight="1">
      <c r="A21" s="2">
        <v>9</v>
      </c>
      <c r="B21" s="240" t="s">
        <v>43</v>
      </c>
      <c r="C21" s="240"/>
      <c r="D21" s="240"/>
      <c r="E21" s="240"/>
      <c r="F21" s="240"/>
      <c r="G21" s="240"/>
      <c r="H21" s="82"/>
    </row>
    <row r="22" spans="1:14" ht="15" customHeight="1">
      <c r="A22" s="2"/>
      <c r="B22" s="2" t="s">
        <v>26</v>
      </c>
      <c r="C22" s="240" t="s">
        <v>44</v>
      </c>
      <c r="D22" s="240"/>
      <c r="E22" s="240"/>
      <c r="F22" s="240"/>
      <c r="G22" s="240"/>
      <c r="H22" s="84" t="e">
        <f>H16</f>
        <v>#REF!</v>
      </c>
    </row>
    <row r="23" spans="1:14" ht="15" customHeight="1">
      <c r="A23" s="2"/>
      <c r="B23" s="2" t="s">
        <v>29</v>
      </c>
      <c r="C23" s="240" t="s">
        <v>45</v>
      </c>
      <c r="D23" s="240"/>
      <c r="E23" s="240"/>
      <c r="F23" s="240"/>
      <c r="G23" s="240"/>
      <c r="H23" s="85">
        <f>H19</f>
        <v>46500</v>
      </c>
      <c r="J23" s="1" t="str">
        <f>IF(AND(J21=""),"",IF(AND(M21=""),"",IF(J21&lt;=M21,0,IF(J21&gt;M21,J21-M21))))</f>
        <v/>
      </c>
      <c r="K23" s="53" t="s">
        <v>176</v>
      </c>
    </row>
    <row r="24" spans="1:14" ht="30.75" customHeight="1">
      <c r="A24" s="2"/>
      <c r="B24" s="2" t="s">
        <v>30</v>
      </c>
      <c r="C24" s="243" t="s">
        <v>190</v>
      </c>
      <c r="D24" s="243"/>
      <c r="E24" s="243"/>
      <c r="F24" s="243"/>
      <c r="G24" s="243"/>
      <c r="H24" s="84" t="e">
        <f>IF(AND(H22=""),"",IF(AND(H23=""),"",IF(H22&lt;=H23,0,IF(H22&gt;H23,H22-H23))))</f>
        <v>#REF!</v>
      </c>
      <c r="K24" s="53" t="s">
        <v>174</v>
      </c>
    </row>
    <row r="25" spans="1:14" ht="15.95" customHeight="1">
      <c r="A25" s="2">
        <v>10</v>
      </c>
      <c r="B25" s="240" t="s">
        <v>46</v>
      </c>
      <c r="C25" s="240"/>
      <c r="D25" s="240"/>
      <c r="E25" s="240"/>
      <c r="F25" s="240"/>
      <c r="G25" s="240"/>
      <c r="H25" s="81">
        <v>43282</v>
      </c>
      <c r="K25" s="53" t="s">
        <v>177</v>
      </c>
      <c r="N25" s="53"/>
    </row>
    <row r="26" spans="1:14" ht="18.75" customHeight="1">
      <c r="A26" s="2">
        <v>11</v>
      </c>
      <c r="B26" s="240" t="s">
        <v>47</v>
      </c>
      <c r="C26" s="240"/>
      <c r="D26" s="261"/>
      <c r="E26" s="262"/>
      <c r="F26" s="262"/>
      <c r="G26" s="262"/>
      <c r="H26" s="263"/>
      <c r="K26" s="1" t="s">
        <v>178</v>
      </c>
      <c r="N26" s="53"/>
    </row>
    <row r="27" spans="1:14" s="91" customFormat="1" ht="12">
      <c r="B27" s="92"/>
      <c r="C27" s="92" t="s">
        <v>175</v>
      </c>
      <c r="D27" s="92"/>
      <c r="E27" s="92"/>
      <c r="F27" s="92"/>
      <c r="G27" s="92"/>
      <c r="H27" s="92"/>
      <c r="K27" s="91" t="s">
        <v>181</v>
      </c>
      <c r="N27" s="93"/>
    </row>
    <row r="28" spans="1:14" s="91" customFormat="1" ht="14.1" customHeight="1">
      <c r="B28" s="91" t="s">
        <v>123</v>
      </c>
      <c r="C28" s="260" t="s">
        <v>213</v>
      </c>
      <c r="D28" s="260"/>
      <c r="E28" s="260"/>
      <c r="F28" s="101">
        <f>H19</f>
        <v>46500</v>
      </c>
      <c r="G28" s="264" t="s">
        <v>205</v>
      </c>
      <c r="H28" s="264"/>
      <c r="K28" s="91" t="s">
        <v>179</v>
      </c>
    </row>
    <row r="29" spans="1:14" s="91" customFormat="1" ht="14.1" customHeight="1">
      <c r="C29" s="241" t="s">
        <v>206</v>
      </c>
      <c r="D29" s="241"/>
      <c r="E29" s="241"/>
      <c r="F29" s="241"/>
      <c r="G29" s="241"/>
      <c r="H29" s="241"/>
      <c r="K29" s="91" t="s">
        <v>180</v>
      </c>
    </row>
    <row r="30" spans="1:14" s="91" customFormat="1" ht="14.1" customHeight="1">
      <c r="B30" s="91" t="s">
        <v>124</v>
      </c>
      <c r="C30" s="242" t="s">
        <v>125</v>
      </c>
      <c r="D30" s="242"/>
      <c r="E30" s="242"/>
      <c r="F30" s="242"/>
      <c r="G30" s="100"/>
      <c r="H30" s="99"/>
    </row>
    <row r="31" spans="1:14" s="91" customFormat="1" ht="14.1" customHeight="1">
      <c r="C31" s="92" t="s">
        <v>126</v>
      </c>
      <c r="D31" s="98" t="s">
        <v>127</v>
      </c>
      <c r="E31" s="97" t="s">
        <v>191</v>
      </c>
      <c r="F31" s="97"/>
      <c r="G31" s="92"/>
      <c r="H31" s="92"/>
    </row>
    <row r="32" spans="1:14" s="91" customFormat="1" ht="14.1" customHeight="1">
      <c r="C32" s="245" t="s">
        <v>207</v>
      </c>
      <c r="D32" s="245"/>
      <c r="E32" s="245"/>
      <c r="F32" s="265" t="s">
        <v>182</v>
      </c>
      <c r="G32" s="265"/>
      <c r="H32" s="265"/>
    </row>
    <row r="33" spans="1:8" s="91" customFormat="1" ht="14.1" customHeight="1">
      <c r="C33" s="245" t="s">
        <v>208</v>
      </c>
      <c r="D33" s="245"/>
      <c r="E33" s="245"/>
      <c r="F33" s="259" t="s">
        <v>174</v>
      </c>
      <c r="G33" s="259"/>
      <c r="H33" s="259"/>
    </row>
    <row r="34" spans="1:8" s="91" customFormat="1" ht="14.1" customHeight="1">
      <c r="B34" s="91" t="s">
        <v>128</v>
      </c>
      <c r="C34" s="244" t="s">
        <v>209</v>
      </c>
      <c r="D34" s="244"/>
      <c r="E34" s="244"/>
      <c r="F34" s="244"/>
      <c r="G34" s="244"/>
      <c r="H34" s="244"/>
    </row>
    <row r="35" spans="1:8" s="91" customFormat="1" ht="14.1" customHeight="1">
      <c r="C35" s="241" t="s">
        <v>210</v>
      </c>
      <c r="D35" s="241"/>
      <c r="E35" s="241"/>
      <c r="F35" s="241"/>
      <c r="G35" s="241"/>
      <c r="H35" s="241"/>
    </row>
    <row r="36" spans="1:8" s="91" customFormat="1" ht="8.25" customHeight="1"/>
    <row r="37" spans="1:8" ht="14.1" customHeight="1">
      <c r="A37" s="239" t="s">
        <v>129</v>
      </c>
      <c r="B37" s="239"/>
      <c r="C37" s="95" t="s">
        <v>214</v>
      </c>
      <c r="D37" s="96"/>
      <c r="E37" s="77"/>
      <c r="F37" s="77"/>
      <c r="G37" s="249" t="s">
        <v>217</v>
      </c>
      <c r="H37" s="249"/>
    </row>
    <row r="38" spans="1:8" ht="14.25" customHeight="1">
      <c r="A38" s="239" t="s">
        <v>130</v>
      </c>
      <c r="B38" s="239"/>
      <c r="C38" s="94">
        <f ca="1">TODAY()</f>
        <v>40654</v>
      </c>
      <c r="D38" s="94"/>
      <c r="E38" s="77"/>
      <c r="F38" s="77"/>
      <c r="G38" s="250" t="s">
        <v>216</v>
      </c>
      <c r="H38" s="250"/>
    </row>
    <row r="39" spans="1:8" ht="15" customHeight="1">
      <c r="A39" s="86"/>
      <c r="B39" s="86"/>
      <c r="C39" s="78"/>
      <c r="D39" s="78"/>
      <c r="E39" s="77"/>
      <c r="F39" s="77"/>
      <c r="G39" s="250"/>
      <c r="H39" s="250"/>
    </row>
    <row r="40" spans="1:8" ht="14.1" customHeight="1">
      <c r="A40" s="76"/>
      <c r="B40" s="76"/>
      <c r="C40" s="247" t="s">
        <v>131</v>
      </c>
      <c r="D40" s="247"/>
      <c r="E40" s="247"/>
      <c r="F40" s="247"/>
      <c r="G40" s="247"/>
      <c r="H40" s="247"/>
    </row>
    <row r="41" spans="1:8" ht="14.1" customHeight="1">
      <c r="A41" s="76"/>
      <c r="B41" s="76"/>
      <c r="C41" s="89"/>
      <c r="D41" s="89"/>
      <c r="E41" s="89"/>
      <c r="F41" s="89"/>
      <c r="G41" s="89"/>
      <c r="H41" s="89"/>
    </row>
    <row r="42" spans="1:8" ht="14.1" customHeight="1">
      <c r="A42" s="76"/>
      <c r="B42" s="76"/>
      <c r="C42" s="246" t="s">
        <v>132</v>
      </c>
      <c r="D42" s="246"/>
      <c r="E42" s="246"/>
      <c r="F42" s="246"/>
      <c r="G42" s="246"/>
      <c r="H42" s="246"/>
    </row>
    <row r="43" spans="1:8" ht="14.1" customHeight="1">
      <c r="A43" s="76"/>
      <c r="B43" s="76"/>
      <c r="C43" s="89" t="s">
        <v>133</v>
      </c>
      <c r="D43" s="89"/>
      <c r="E43" s="89"/>
      <c r="F43" s="89"/>
      <c r="G43" s="89"/>
      <c r="H43" s="89"/>
    </row>
    <row r="44" spans="1:8" ht="14.1" customHeight="1">
      <c r="A44" s="76"/>
      <c r="B44" s="76"/>
      <c r="C44" s="89" t="s">
        <v>134</v>
      </c>
      <c r="D44" s="89"/>
      <c r="E44" s="89"/>
      <c r="F44" s="89"/>
      <c r="G44" s="89"/>
      <c r="H44" s="89"/>
    </row>
    <row r="45" spans="1:8" ht="14.1" customHeight="1">
      <c r="A45" s="76"/>
      <c r="B45" s="76">
        <v>1</v>
      </c>
      <c r="C45" s="242" t="s">
        <v>211</v>
      </c>
      <c r="D45" s="242"/>
      <c r="E45" s="90"/>
      <c r="F45" s="90"/>
      <c r="G45" s="90"/>
      <c r="H45" s="90"/>
    </row>
    <row r="46" spans="1:8" ht="14.1" customHeight="1">
      <c r="A46" s="76"/>
      <c r="B46" s="76">
        <v>2</v>
      </c>
      <c r="C46" s="248" t="s">
        <v>132</v>
      </c>
      <c r="D46" s="248"/>
      <c r="E46" s="248"/>
      <c r="F46" s="248"/>
      <c r="G46" s="248"/>
      <c r="H46" s="248"/>
    </row>
    <row r="47" spans="1:8" ht="14.1" customHeight="1">
      <c r="A47" s="76"/>
      <c r="B47" s="76">
        <v>3</v>
      </c>
      <c r="C47" s="251" t="s">
        <v>212</v>
      </c>
      <c r="D47" s="251"/>
      <c r="E47" s="252" t="str">
        <f>IF(ISNA(VLOOKUP(B1,'Pay Calculation'!A$8:AJ$232,2,FALSE)),"",VLOOKUP(B1,'Pay Calculation'!A$8:AJ$232,2,FALSE))</f>
        <v>HEERA LAL JAT</v>
      </c>
      <c r="F47" s="252"/>
      <c r="G47" s="252"/>
      <c r="H47" s="90"/>
    </row>
    <row r="48" spans="1:8" ht="14.1" customHeight="1">
      <c r="A48" s="76"/>
      <c r="B48" s="76"/>
      <c r="C48" s="89"/>
      <c r="D48" s="89"/>
      <c r="E48" s="89"/>
      <c r="F48" s="89"/>
      <c r="G48" s="89"/>
      <c r="H48" s="89"/>
    </row>
    <row r="49" spans="1:8" ht="14.1" customHeight="1">
      <c r="A49" s="76"/>
      <c r="B49" s="76"/>
      <c r="C49" s="246" t="s">
        <v>132</v>
      </c>
      <c r="D49" s="246"/>
      <c r="E49" s="246"/>
      <c r="F49" s="246"/>
      <c r="G49" s="246"/>
      <c r="H49" s="246"/>
    </row>
  </sheetData>
  <sheetProtection password="C1FB" sheet="1" objects="1" scenarios="1" formatCells="0" formatColumns="0" formatRows="0" selectLockedCells="1"/>
  <mergeCells count="51">
    <mergeCell ref="C22:G22"/>
    <mergeCell ref="C23:G23"/>
    <mergeCell ref="B25:G25"/>
    <mergeCell ref="C24:G24"/>
    <mergeCell ref="F33:H33"/>
    <mergeCell ref="C28:E28"/>
    <mergeCell ref="D26:H26"/>
    <mergeCell ref="G28:H28"/>
    <mergeCell ref="F32:H32"/>
    <mergeCell ref="C33:E33"/>
    <mergeCell ref="A2:H2"/>
    <mergeCell ref="H19:H20"/>
    <mergeCell ref="A19:A20"/>
    <mergeCell ref="A4:A5"/>
    <mergeCell ref="A3:C3"/>
    <mergeCell ref="B10:G10"/>
    <mergeCell ref="B4:G5"/>
    <mergeCell ref="B6:G6"/>
    <mergeCell ref="C7:G7"/>
    <mergeCell ref="C8:G8"/>
    <mergeCell ref="D3:H3"/>
    <mergeCell ref="C9:G9"/>
    <mergeCell ref="B11:G11"/>
    <mergeCell ref="B12:G12"/>
    <mergeCell ref="C13:G13"/>
    <mergeCell ref="C32:E32"/>
    <mergeCell ref="C49:H49"/>
    <mergeCell ref="C40:H40"/>
    <mergeCell ref="C42:H42"/>
    <mergeCell ref="C46:H46"/>
    <mergeCell ref="G37:H37"/>
    <mergeCell ref="G38:H39"/>
    <mergeCell ref="C45:D45"/>
    <mergeCell ref="C47:D47"/>
    <mergeCell ref="E47:G47"/>
    <mergeCell ref="C1:H1"/>
    <mergeCell ref="A38:B38"/>
    <mergeCell ref="A37:B37"/>
    <mergeCell ref="C14:G14"/>
    <mergeCell ref="C15:G15"/>
    <mergeCell ref="C29:H29"/>
    <mergeCell ref="C30:F30"/>
    <mergeCell ref="B26:C26"/>
    <mergeCell ref="C16:G16"/>
    <mergeCell ref="B17:G17"/>
    <mergeCell ref="B18:G18"/>
    <mergeCell ref="B19:G19"/>
    <mergeCell ref="B20:G20"/>
    <mergeCell ref="B21:G21"/>
    <mergeCell ref="C34:H34"/>
    <mergeCell ref="C35:H35"/>
  </mergeCells>
  <dataValidations count="1">
    <dataValidation type="whole" allowBlank="1" showInputMessage="1" showErrorMessage="1" sqref="B1">
      <formula1>1</formula1>
      <formula2>2100</formula2>
    </dataValidation>
  </dataValidations>
  <pageMargins left="0.45" right="0.2" top="0.4" bottom="0.4" header="0.2800000000000000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activeCell="C45" sqref="C45:D45"/>
    </sheetView>
  </sheetViews>
  <sheetFormatPr defaultRowHeight="15"/>
  <cols>
    <col min="1" max="1" width="9.140625" style="1"/>
    <col min="2" max="2" width="5.28515625" style="1" customWidth="1"/>
    <col min="3" max="3" width="10.140625" style="1" customWidth="1"/>
    <col min="4" max="4" width="10" style="1" customWidth="1"/>
    <col min="5" max="5" width="11.42578125" style="1" customWidth="1"/>
    <col min="6" max="6" width="10.5703125" style="1" customWidth="1"/>
    <col min="7" max="8" width="9.140625" style="1"/>
    <col min="9" max="9" width="11.140625" style="1" customWidth="1"/>
    <col min="10" max="16384" width="9.140625" style="1"/>
  </cols>
  <sheetData>
    <row r="1" spans="1:9">
      <c r="A1" s="269" t="s">
        <v>92</v>
      </c>
      <c r="B1" s="270"/>
      <c r="C1" s="270"/>
      <c r="D1" s="270"/>
      <c r="E1" s="270"/>
      <c r="F1" s="270"/>
      <c r="G1" s="270"/>
      <c r="H1" s="270"/>
      <c r="I1" s="271"/>
    </row>
    <row r="2" spans="1:9">
      <c r="A2" s="272" t="s">
        <v>93</v>
      </c>
      <c r="B2" s="273"/>
      <c r="C2" s="273"/>
      <c r="D2" s="273"/>
      <c r="E2" s="273"/>
      <c r="F2" s="273"/>
      <c r="G2" s="273"/>
      <c r="H2" s="273"/>
      <c r="I2" s="274"/>
    </row>
    <row r="3" spans="1:9" ht="13.5" customHeight="1">
      <c r="A3" s="41"/>
      <c r="B3" s="42"/>
      <c r="C3" s="42"/>
      <c r="D3" s="42"/>
      <c r="E3" s="42"/>
      <c r="F3" s="42"/>
      <c r="G3" s="42"/>
      <c r="H3" s="42"/>
      <c r="I3" s="43"/>
    </row>
    <row r="4" spans="1:9" ht="15.75">
      <c r="A4" s="52" t="s">
        <v>105</v>
      </c>
      <c r="B4" s="51" t="s">
        <v>96</v>
      </c>
      <c r="C4" s="275" t="str">
        <f>IF(AND('Statement of Fixation'!H4=""),"",'Statement of Fixation'!H4)</f>
        <v>HEERA LAL JAT</v>
      </c>
      <c r="D4" s="275"/>
      <c r="E4" s="275"/>
      <c r="F4" s="275"/>
      <c r="G4" s="267" t="s">
        <v>94</v>
      </c>
      <c r="H4" s="267"/>
      <c r="I4" s="268"/>
    </row>
    <row r="5" spans="1:9">
      <c r="A5" s="52"/>
      <c r="B5" s="267" t="s">
        <v>95</v>
      </c>
      <c r="C5" s="267"/>
      <c r="D5" s="267"/>
      <c r="E5" s="267"/>
      <c r="F5" s="267"/>
      <c r="G5" s="267"/>
      <c r="H5" s="267"/>
      <c r="I5" s="268"/>
    </row>
    <row r="6" spans="1:9">
      <c r="A6" s="52"/>
      <c r="B6" s="42"/>
      <c r="C6" s="42"/>
      <c r="D6" s="42"/>
      <c r="E6" s="42"/>
      <c r="F6" s="42"/>
      <c r="G6" s="42"/>
      <c r="H6" s="42"/>
      <c r="I6" s="43"/>
    </row>
    <row r="7" spans="1:9">
      <c r="A7" s="52"/>
      <c r="B7" s="42"/>
      <c r="C7" s="42"/>
      <c r="D7" s="42"/>
      <c r="E7" s="42"/>
      <c r="F7" s="42"/>
      <c r="G7" s="42"/>
      <c r="H7" s="42"/>
      <c r="I7" s="43"/>
    </row>
    <row r="8" spans="1:9" ht="18.75">
      <c r="A8" s="52" t="s">
        <v>106</v>
      </c>
      <c r="B8" s="51" t="s">
        <v>96</v>
      </c>
      <c r="C8" s="266" t="str">
        <f>IF(AND(C4=""),"","-")</f>
        <v>-</v>
      </c>
      <c r="D8" s="266"/>
      <c r="E8" s="266"/>
      <c r="F8" s="266"/>
      <c r="G8" s="267" t="s">
        <v>97</v>
      </c>
      <c r="H8" s="267"/>
      <c r="I8" s="268"/>
    </row>
    <row r="9" spans="1:9">
      <c r="A9" s="41"/>
      <c r="B9" s="267" t="s">
        <v>98</v>
      </c>
      <c r="C9" s="267"/>
      <c r="D9" s="267"/>
      <c r="E9" s="267"/>
      <c r="F9" s="267"/>
      <c r="G9" s="267"/>
      <c r="H9" s="267"/>
      <c r="I9" s="268"/>
    </row>
    <row r="10" spans="1:9">
      <c r="A10" s="41"/>
      <c r="B10" s="267" t="s">
        <v>99</v>
      </c>
      <c r="C10" s="267"/>
      <c r="D10" s="42"/>
      <c r="E10" s="42"/>
      <c r="F10" s="42"/>
      <c r="G10" s="42"/>
      <c r="H10" s="42"/>
      <c r="I10" s="43"/>
    </row>
    <row r="11" spans="1:9">
      <c r="A11" s="41"/>
      <c r="B11" s="42"/>
      <c r="C11" s="42"/>
      <c r="D11" s="42"/>
      <c r="E11" s="42"/>
      <c r="F11" s="42"/>
      <c r="G11" s="42"/>
      <c r="H11" s="42"/>
      <c r="I11" s="43"/>
    </row>
    <row r="12" spans="1:9" ht="18.75">
      <c r="A12" s="41"/>
      <c r="B12" s="276" t="str">
        <f>IF(AND(C4=""),"","-")</f>
        <v>-</v>
      </c>
      <c r="C12" s="276"/>
      <c r="D12" s="276"/>
      <c r="E12" s="267" t="s">
        <v>100</v>
      </c>
      <c r="F12" s="267"/>
      <c r="G12" s="267"/>
      <c r="H12" s="267"/>
      <c r="I12" s="268"/>
    </row>
    <row r="13" spans="1:9" ht="15.75">
      <c r="A13" s="41"/>
      <c r="B13" s="267" t="s">
        <v>101</v>
      </c>
      <c r="C13" s="267"/>
      <c r="D13" s="267"/>
      <c r="E13" s="267"/>
      <c r="F13" s="277" t="str">
        <f>IF(AND(C4=""),"","-")</f>
        <v>-</v>
      </c>
      <c r="G13" s="277"/>
      <c r="H13" s="278" t="s">
        <v>102</v>
      </c>
      <c r="I13" s="279"/>
    </row>
    <row r="14" spans="1:9">
      <c r="A14" s="41"/>
      <c r="B14" s="267" t="s">
        <v>103</v>
      </c>
      <c r="C14" s="267"/>
      <c r="D14" s="267"/>
      <c r="E14" s="267"/>
      <c r="F14" s="267"/>
      <c r="G14" s="267"/>
      <c r="H14" s="267"/>
      <c r="I14" s="268"/>
    </row>
    <row r="15" spans="1:9" ht="18.75">
      <c r="A15" s="41"/>
      <c r="B15" s="267" t="s">
        <v>104</v>
      </c>
      <c r="C15" s="267"/>
      <c r="D15" s="280" t="str">
        <f>IF(AND(C4=""),"","-")</f>
        <v>-</v>
      </c>
      <c r="E15" s="280"/>
      <c r="F15" s="280"/>
      <c r="G15" s="42"/>
      <c r="H15" s="42"/>
      <c r="I15" s="43"/>
    </row>
    <row r="16" spans="1:9" ht="18.75">
      <c r="A16" s="41"/>
      <c r="B16" s="267" t="s">
        <v>107</v>
      </c>
      <c r="C16" s="267"/>
      <c r="D16" s="267"/>
      <c r="E16" s="267"/>
      <c r="F16" s="281" t="str">
        <f>IF(AND(C4=""),"","-")</f>
        <v>-</v>
      </c>
      <c r="G16" s="281"/>
      <c r="H16" s="281"/>
      <c r="I16" s="282"/>
    </row>
    <row r="17" spans="1:9">
      <c r="A17" s="41"/>
      <c r="B17" s="42"/>
      <c r="C17" s="42"/>
      <c r="D17" s="42"/>
      <c r="E17" s="42"/>
      <c r="F17" s="42"/>
      <c r="G17" s="42"/>
      <c r="H17" s="42"/>
      <c r="I17" s="43"/>
    </row>
    <row r="18" spans="1:9">
      <c r="A18" s="41"/>
      <c r="B18" s="42"/>
      <c r="C18" s="42"/>
      <c r="D18" s="42"/>
      <c r="E18" s="42"/>
      <c r="F18" s="42"/>
      <c r="G18" s="42"/>
      <c r="H18" s="42"/>
      <c r="I18" s="43"/>
    </row>
    <row r="19" spans="1:9" ht="15.75">
      <c r="A19" s="41"/>
      <c r="B19" s="42"/>
      <c r="C19" s="42"/>
      <c r="D19" s="283" t="s">
        <v>109</v>
      </c>
      <c r="E19" s="283"/>
      <c r="F19" s="285"/>
      <c r="G19" s="285"/>
      <c r="H19" s="285"/>
      <c r="I19" s="286"/>
    </row>
    <row r="20" spans="1:9" ht="15.75">
      <c r="A20" s="41"/>
      <c r="B20" s="42"/>
      <c r="C20" s="42"/>
      <c r="D20" s="283" t="s">
        <v>110</v>
      </c>
      <c r="E20" s="283"/>
      <c r="F20" s="285" t="str">
        <f>IF(AND('Statement of Fixation'!H4=""),"",'Statement of Fixation'!H4)</f>
        <v>HEERA LAL JAT</v>
      </c>
      <c r="G20" s="285"/>
      <c r="H20" s="285"/>
      <c r="I20" s="286"/>
    </row>
    <row r="21" spans="1:9" ht="15.75">
      <c r="A21" s="41"/>
      <c r="B21" s="42"/>
      <c r="C21" s="42"/>
      <c r="D21" s="283" t="s">
        <v>111</v>
      </c>
      <c r="E21" s="283"/>
      <c r="F21" s="285" t="str">
        <f>IF(AND('Statement of Fixation'!H5=""),"",'Statement of Fixation'!H5)</f>
        <v>TEACHER</v>
      </c>
      <c r="G21" s="285"/>
      <c r="H21" s="285"/>
      <c r="I21" s="286"/>
    </row>
    <row r="22" spans="1:9" ht="15.75" customHeight="1">
      <c r="A22" s="41"/>
      <c r="B22" s="42"/>
      <c r="C22" s="283" t="s">
        <v>112</v>
      </c>
      <c r="D22" s="283"/>
      <c r="E22" s="283"/>
      <c r="F22" s="287" t="str">
        <f>IF(AND('Pay Calculation'!C1=""),"",'Pay Calculation'!C1)</f>
        <v>Block Elemantry Education Office , Panchyat Samiti- Sojat City (pali)</v>
      </c>
      <c r="G22" s="287"/>
      <c r="H22" s="287"/>
      <c r="I22" s="288"/>
    </row>
    <row r="23" spans="1:9">
      <c r="A23" s="41"/>
      <c r="B23" s="42"/>
      <c r="C23" s="42"/>
      <c r="D23" s="42"/>
      <c r="E23" s="42"/>
      <c r="F23" s="287"/>
      <c r="G23" s="287"/>
      <c r="H23" s="287"/>
      <c r="I23" s="288"/>
    </row>
    <row r="24" spans="1:9">
      <c r="A24" s="41"/>
      <c r="B24" s="42"/>
      <c r="C24" s="42"/>
      <c r="D24" s="42"/>
      <c r="E24" s="42"/>
      <c r="F24" s="42"/>
      <c r="G24" s="42"/>
      <c r="H24" s="42"/>
      <c r="I24" s="43"/>
    </row>
    <row r="25" spans="1:9">
      <c r="A25" s="41"/>
      <c r="B25" s="42" t="s">
        <v>113</v>
      </c>
      <c r="C25" s="284" t="s">
        <v>114</v>
      </c>
      <c r="D25" s="284"/>
      <c r="E25" s="284"/>
      <c r="F25" s="42"/>
      <c r="G25" s="42"/>
      <c r="H25" s="42"/>
      <c r="I25" s="43"/>
    </row>
    <row r="26" spans="1:9">
      <c r="A26" s="41"/>
      <c r="B26" s="42"/>
      <c r="C26" s="42"/>
      <c r="D26" s="42"/>
      <c r="E26" s="42"/>
      <c r="F26" s="42"/>
      <c r="G26" s="42"/>
      <c r="H26" s="42"/>
      <c r="I26" s="43"/>
    </row>
    <row r="27" spans="1:9" ht="15.75">
      <c r="A27" s="41"/>
      <c r="B27" s="42"/>
      <c r="C27" s="42"/>
      <c r="D27" s="290" t="s">
        <v>115</v>
      </c>
      <c r="E27" s="290"/>
      <c r="F27" s="290"/>
      <c r="G27" s="42"/>
      <c r="H27" s="42"/>
      <c r="I27" s="43"/>
    </row>
    <row r="28" spans="1:9">
      <c r="A28" s="41"/>
      <c r="B28" s="42"/>
      <c r="C28" s="42"/>
      <c r="D28" s="42"/>
      <c r="E28" s="42"/>
      <c r="F28" s="42"/>
      <c r="G28" s="42"/>
      <c r="H28" s="42"/>
      <c r="I28" s="43"/>
    </row>
    <row r="29" spans="1:9">
      <c r="A29" s="289" t="s">
        <v>116</v>
      </c>
      <c r="B29" s="283"/>
      <c r="C29" s="283"/>
      <c r="D29" s="283"/>
      <c r="E29" s="283"/>
      <c r="F29" s="283"/>
      <c r="G29" s="283"/>
      <c r="H29" s="283"/>
      <c r="I29" s="291"/>
    </row>
    <row r="30" spans="1:9">
      <c r="A30" s="289" t="s">
        <v>185</v>
      </c>
      <c r="B30" s="283"/>
      <c r="C30" s="283"/>
      <c r="D30" s="283"/>
      <c r="E30" s="283"/>
      <c r="F30" s="283"/>
      <c r="G30" s="283"/>
      <c r="H30" s="283"/>
      <c r="I30" s="291"/>
    </row>
    <row r="31" spans="1:9">
      <c r="A31" s="292" t="s">
        <v>117</v>
      </c>
      <c r="B31" s="267"/>
      <c r="C31" s="267"/>
      <c r="D31" s="267"/>
      <c r="E31" s="267"/>
      <c r="F31" s="267"/>
      <c r="G31" s="267"/>
      <c r="H31" s="267"/>
      <c r="I31" s="268"/>
    </row>
    <row r="32" spans="1:9">
      <c r="A32" s="292" t="s">
        <v>118</v>
      </c>
      <c r="B32" s="267"/>
      <c r="C32" s="267"/>
      <c r="D32" s="42"/>
      <c r="E32" s="42"/>
      <c r="F32" s="42"/>
      <c r="G32" s="42"/>
      <c r="H32" s="42"/>
      <c r="I32" s="43"/>
    </row>
    <row r="33" spans="1:9">
      <c r="A33" s="41"/>
      <c r="B33" s="42"/>
      <c r="C33" s="42"/>
      <c r="D33" s="42"/>
      <c r="E33" s="42"/>
      <c r="F33" s="42"/>
      <c r="G33" s="42"/>
      <c r="H33" s="42"/>
      <c r="I33" s="43"/>
    </row>
    <row r="34" spans="1:9" ht="15.75">
      <c r="A34" s="41"/>
      <c r="B34" s="42"/>
      <c r="C34" s="42"/>
      <c r="D34" s="283" t="s">
        <v>109</v>
      </c>
      <c r="E34" s="283"/>
      <c r="F34" s="285"/>
      <c r="G34" s="285"/>
      <c r="H34" s="285"/>
      <c r="I34" s="286"/>
    </row>
    <row r="35" spans="1:9" ht="15.75">
      <c r="A35" s="41"/>
      <c r="B35" s="42"/>
      <c r="C35" s="42"/>
      <c r="D35" s="283" t="s">
        <v>110</v>
      </c>
      <c r="E35" s="283"/>
      <c r="F35" s="285" t="str">
        <f>IF(AND('Statement of Fixation'!H4=""),"",'Statement of Fixation'!H4)</f>
        <v>HEERA LAL JAT</v>
      </c>
      <c r="G35" s="285"/>
      <c r="H35" s="285"/>
      <c r="I35" s="286"/>
    </row>
    <row r="36" spans="1:9" ht="15.75">
      <c r="A36" s="41"/>
      <c r="B36" s="42"/>
      <c r="C36" s="42"/>
      <c r="D36" s="283" t="s">
        <v>111</v>
      </c>
      <c r="E36" s="283"/>
      <c r="F36" s="285" t="str">
        <f>IF(AND('Statement of Fixation'!H5=""),"",'Statement of Fixation'!H5)</f>
        <v>TEACHER</v>
      </c>
      <c r="G36" s="285"/>
      <c r="H36" s="285"/>
      <c r="I36" s="286"/>
    </row>
    <row r="37" spans="1:9">
      <c r="A37" s="41"/>
      <c r="B37" s="42"/>
      <c r="C37" s="42"/>
      <c r="D37" s="42"/>
      <c r="E37" s="42"/>
      <c r="F37" s="42"/>
      <c r="G37" s="42"/>
      <c r="H37" s="42"/>
      <c r="I37" s="43"/>
    </row>
    <row r="38" spans="1:9" ht="15.75">
      <c r="A38" s="289" t="s">
        <v>119</v>
      </c>
      <c r="B38" s="283"/>
      <c r="C38" s="293">
        <f ca="1">TODAY()</f>
        <v>40654</v>
      </c>
      <c r="D38" s="294"/>
      <c r="E38" s="294"/>
      <c r="F38" s="294"/>
      <c r="G38" s="42"/>
      <c r="H38" s="42"/>
      <c r="I38" s="43"/>
    </row>
    <row r="39" spans="1:9" ht="15.75">
      <c r="A39" s="289" t="s">
        <v>120</v>
      </c>
      <c r="B39" s="283"/>
      <c r="C39" s="285">
        <f>'Pay Calculation'!C34</f>
        <v>0</v>
      </c>
      <c r="D39" s="285"/>
      <c r="E39" s="285"/>
      <c r="F39" s="285"/>
      <c r="G39" s="42"/>
      <c r="H39" s="42"/>
      <c r="I39" s="43"/>
    </row>
    <row r="40" spans="1:9">
      <c r="A40" s="44"/>
      <c r="B40" s="8"/>
      <c r="C40" s="45"/>
      <c r="D40" s="45"/>
      <c r="E40" s="45"/>
      <c r="F40" s="45"/>
      <c r="G40" s="8"/>
      <c r="H40" s="8"/>
      <c r="I40" s="46"/>
    </row>
    <row r="41" spans="1:9">
      <c r="A41" s="41"/>
      <c r="B41" s="42"/>
      <c r="C41" s="42"/>
      <c r="D41" s="42"/>
      <c r="E41" s="42"/>
      <c r="F41" s="42"/>
      <c r="G41" s="42"/>
      <c r="H41" s="42"/>
      <c r="I41" s="43"/>
    </row>
    <row r="42" spans="1:9">
      <c r="A42" s="41"/>
      <c r="B42" s="42"/>
      <c r="C42" s="42"/>
      <c r="D42" s="42"/>
      <c r="E42" s="42"/>
      <c r="F42" s="267" t="s">
        <v>121</v>
      </c>
      <c r="G42" s="267"/>
      <c r="H42" s="267"/>
      <c r="I42" s="268"/>
    </row>
    <row r="43" spans="1:9">
      <c r="A43" s="41"/>
      <c r="B43" s="42"/>
      <c r="C43" s="42"/>
      <c r="D43" s="42"/>
      <c r="E43" s="42"/>
      <c r="F43" s="42"/>
      <c r="G43" s="42"/>
      <c r="H43" s="42"/>
      <c r="I43" s="43"/>
    </row>
    <row r="44" spans="1:9">
      <c r="A44" s="41"/>
      <c r="B44" s="42"/>
      <c r="C44" s="42"/>
      <c r="D44" s="42"/>
      <c r="E44" s="42"/>
      <c r="F44" s="273"/>
      <c r="G44" s="273"/>
      <c r="H44" s="273"/>
      <c r="I44" s="274"/>
    </row>
    <row r="45" spans="1:9" ht="15.75">
      <c r="A45" s="289" t="s">
        <v>119</v>
      </c>
      <c r="B45" s="283"/>
      <c r="C45" s="297">
        <f ca="1">C38</f>
        <v>40654</v>
      </c>
      <c r="D45" s="298"/>
      <c r="E45" s="102"/>
      <c r="F45" s="273"/>
      <c r="G45" s="273"/>
      <c r="H45" s="273"/>
      <c r="I45" s="274"/>
    </row>
    <row r="46" spans="1:9" ht="15.75">
      <c r="A46" s="289" t="s">
        <v>120</v>
      </c>
      <c r="B46" s="283"/>
      <c r="C46" s="299" t="str">
        <f>'Pay Calculation'!C1</f>
        <v>Block Elemantry Education Office , Panchyat Samiti- Sojat City (pali)</v>
      </c>
      <c r="D46" s="299"/>
      <c r="E46" s="299"/>
      <c r="F46" s="295" t="s">
        <v>108</v>
      </c>
      <c r="G46" s="295"/>
      <c r="H46" s="295"/>
      <c r="I46" s="296"/>
    </row>
    <row r="47" spans="1:9" ht="15.75">
      <c r="A47" s="41"/>
      <c r="B47" s="42"/>
      <c r="C47" s="299"/>
      <c r="D47" s="299"/>
      <c r="E47" s="299"/>
      <c r="F47" s="295" t="s">
        <v>122</v>
      </c>
      <c r="G47" s="295"/>
      <c r="H47" s="295"/>
      <c r="I47" s="296"/>
    </row>
    <row r="48" spans="1:9" ht="15.75" thickBot="1">
      <c r="A48" s="47"/>
      <c r="B48" s="48"/>
      <c r="C48" s="48"/>
      <c r="D48" s="48"/>
      <c r="E48" s="48"/>
      <c r="F48" s="48"/>
      <c r="G48" s="48"/>
      <c r="H48" s="48"/>
      <c r="I48" s="49"/>
    </row>
  </sheetData>
  <sheetProtection password="C1FB" sheet="1" objects="1" scenarios="1" selectLockedCells="1"/>
  <mergeCells count="51">
    <mergeCell ref="F46:I46"/>
    <mergeCell ref="F47:I47"/>
    <mergeCell ref="A45:B45"/>
    <mergeCell ref="A46:B46"/>
    <mergeCell ref="C45:D45"/>
    <mergeCell ref="C46:E47"/>
    <mergeCell ref="A39:B39"/>
    <mergeCell ref="C38:F38"/>
    <mergeCell ref="C39:F39"/>
    <mergeCell ref="F42:I42"/>
    <mergeCell ref="F44:I45"/>
    <mergeCell ref="F19:I19"/>
    <mergeCell ref="F20:I20"/>
    <mergeCell ref="F21:I21"/>
    <mergeCell ref="F22:I23"/>
    <mergeCell ref="A38:B38"/>
    <mergeCell ref="D34:E34"/>
    <mergeCell ref="D35:E35"/>
    <mergeCell ref="D36:E36"/>
    <mergeCell ref="F34:I34"/>
    <mergeCell ref="F35:I35"/>
    <mergeCell ref="F36:I36"/>
    <mergeCell ref="D27:F27"/>
    <mergeCell ref="A29:I29"/>
    <mergeCell ref="A30:I30"/>
    <mergeCell ref="A31:I31"/>
    <mergeCell ref="A32:C32"/>
    <mergeCell ref="D19:E19"/>
    <mergeCell ref="D20:E20"/>
    <mergeCell ref="D21:E21"/>
    <mergeCell ref="C22:E22"/>
    <mergeCell ref="C25:E25"/>
    <mergeCell ref="B14:I14"/>
    <mergeCell ref="B15:C15"/>
    <mergeCell ref="D15:F15"/>
    <mergeCell ref="B16:E16"/>
    <mergeCell ref="F16:I16"/>
    <mergeCell ref="B9:I9"/>
    <mergeCell ref="B10:C10"/>
    <mergeCell ref="B12:D12"/>
    <mergeCell ref="E12:I12"/>
    <mergeCell ref="B13:E13"/>
    <mergeCell ref="F13:G13"/>
    <mergeCell ref="H13:I13"/>
    <mergeCell ref="C8:F8"/>
    <mergeCell ref="G8:I8"/>
    <mergeCell ref="A1:I1"/>
    <mergeCell ref="A2:I2"/>
    <mergeCell ref="C4:F4"/>
    <mergeCell ref="G4:I4"/>
    <mergeCell ref="B5:I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3"/>
  <sheetViews>
    <sheetView workbookViewId="0">
      <selection activeCell="K3" sqref="K3:M3"/>
    </sheetView>
  </sheetViews>
  <sheetFormatPr defaultRowHeight="15"/>
  <cols>
    <col min="1" max="1" width="6.140625" style="1" customWidth="1"/>
    <col min="2" max="3" width="9.140625" style="1"/>
    <col min="4" max="4" width="12.85546875" style="1" customWidth="1"/>
    <col min="5" max="5" width="9.140625" style="1"/>
    <col min="6" max="6" width="11.85546875" style="1" customWidth="1"/>
    <col min="7" max="7" width="11" style="1" customWidth="1"/>
    <col min="8" max="19" width="9.140625" style="1"/>
    <col min="20" max="20" width="10" style="1" customWidth="1"/>
    <col min="21" max="21" width="9.7109375" style="1" customWidth="1"/>
    <col min="22" max="22" width="9.140625" style="1" hidden="1" customWidth="1"/>
    <col min="23" max="23" width="0.140625" style="1" hidden="1" customWidth="1"/>
    <col min="24" max="24" width="0" style="1" hidden="1" customWidth="1"/>
    <col min="25" max="16384" width="9.140625" style="1"/>
  </cols>
  <sheetData>
    <row r="1" spans="1:22" s="56" customFormat="1" ht="18.75" customHeight="1">
      <c r="A1" s="309" t="str">
        <f>IF(AND('Pay Calculation'!C1=""),"",'Pay Calculation'!C1)</f>
        <v>Block Elemantry Education Office , Panchyat Samiti- Sojat City (pali)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</row>
    <row r="2" spans="1:22" s="56" customFormat="1" ht="15.75" customHeight="1">
      <c r="A2" s="310" t="s">
        <v>135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</row>
    <row r="3" spans="1:22" s="56" customFormat="1" ht="18.75">
      <c r="A3" s="57"/>
      <c r="B3" s="323" t="s">
        <v>194</v>
      </c>
      <c r="C3" s="323"/>
      <c r="D3" s="323"/>
      <c r="E3" s="323"/>
      <c r="F3" s="323"/>
      <c r="G3" s="323"/>
      <c r="H3" s="323"/>
      <c r="I3" s="323"/>
      <c r="J3" s="323"/>
      <c r="K3" s="324" t="s">
        <v>184</v>
      </c>
      <c r="L3" s="324"/>
      <c r="M3" s="324"/>
    </row>
    <row r="4" spans="1:22" s="56" customFormat="1" ht="18.75">
      <c r="A4" s="319" t="s">
        <v>136</v>
      </c>
      <c r="B4" s="319"/>
      <c r="C4" s="319"/>
      <c r="D4" s="80"/>
      <c r="E4" s="58" t="s">
        <v>137</v>
      </c>
      <c r="F4" s="59" t="s">
        <v>138</v>
      </c>
      <c r="G4" s="74"/>
      <c r="H4" s="320" t="s">
        <v>139</v>
      </c>
      <c r="I4" s="321"/>
      <c r="J4" s="321"/>
      <c r="K4" s="321"/>
      <c r="L4" s="321"/>
      <c r="M4" s="321"/>
      <c r="N4" s="60"/>
      <c r="O4" s="60"/>
    </row>
    <row r="5" spans="1:22" s="56" customFormat="1" ht="18.75">
      <c r="A5" s="61" t="s">
        <v>159</v>
      </c>
      <c r="B5" s="311" t="str">
        <f>IF(AND('Pay Calculation'!C33=""),"",'Pay Calculation'!C33)</f>
        <v/>
      </c>
      <c r="C5" s="311"/>
      <c r="D5" s="311"/>
      <c r="E5" s="58" t="s">
        <v>140</v>
      </c>
      <c r="F5" s="103" t="str">
        <f>IF(AND('Pay Calculation'!G33=""),"",'Pay Calculation'!G33)</f>
        <v/>
      </c>
      <c r="G5" s="322" t="s">
        <v>173</v>
      </c>
      <c r="H5" s="322"/>
      <c r="I5" s="322"/>
      <c r="J5" s="322"/>
      <c r="K5" s="322"/>
      <c r="L5" s="322"/>
      <c r="M5" s="322"/>
    </row>
    <row r="6" spans="1:22" s="56" customFormat="1" ht="36" customHeight="1">
      <c r="A6" s="312" t="s">
        <v>141</v>
      </c>
      <c r="B6" s="312" t="s">
        <v>142</v>
      </c>
      <c r="C6" s="312"/>
      <c r="D6" s="313" t="s">
        <v>140</v>
      </c>
      <c r="E6" s="315" t="s">
        <v>143</v>
      </c>
      <c r="F6" s="315" t="s">
        <v>161</v>
      </c>
      <c r="G6" s="315"/>
      <c r="H6" s="315"/>
      <c r="I6" s="316" t="s">
        <v>144</v>
      </c>
      <c r="J6" s="317"/>
      <c r="K6" s="318"/>
      <c r="L6" s="315" t="s">
        <v>145</v>
      </c>
      <c r="M6" s="315" t="s">
        <v>146</v>
      </c>
    </row>
    <row r="7" spans="1:22" s="56" customFormat="1" ht="36" customHeight="1">
      <c r="A7" s="312"/>
      <c r="B7" s="312"/>
      <c r="C7" s="312"/>
      <c r="D7" s="314"/>
      <c r="E7" s="315"/>
      <c r="F7" s="62" t="s">
        <v>147</v>
      </c>
      <c r="G7" s="63" t="s">
        <v>148</v>
      </c>
      <c r="H7" s="63" t="s">
        <v>149</v>
      </c>
      <c r="I7" s="64" t="s">
        <v>150</v>
      </c>
      <c r="J7" s="139" t="s">
        <v>151</v>
      </c>
      <c r="K7" s="62" t="s">
        <v>152</v>
      </c>
      <c r="L7" s="315"/>
      <c r="M7" s="315"/>
    </row>
    <row r="8" spans="1:22" s="56" customFormat="1" ht="22.5" customHeight="1">
      <c r="A8" s="65">
        <f>IF(AND('Pay Calculation'!A8=""),"",'Pay Calculation'!A8)</f>
        <v>1</v>
      </c>
      <c r="B8" s="300" t="str">
        <f>IF(ISNA(VLOOKUP(A8,'Pay Calculation'!A$8:AJ$232,2,FALSE)),"",VLOOKUP(A8,'Pay Calculation'!A$8:AJ$232,2,FALSE))</f>
        <v>HEERA LAL JAT</v>
      </c>
      <c r="C8" s="300"/>
      <c r="D8" s="142" t="str">
        <f>IF(ISNA(VLOOKUP(A8,'Pay Calculation'!A$8:AJ$232,3,FALSE)),"",VLOOKUP(A8,'Pay Calculation'!A$8:AJ$232,3,FALSE))</f>
        <v>TEACHER</v>
      </c>
      <c r="E8" s="66">
        <f>IF(AND('Statement of Fixation'!H11=""),"",'Statement of Fixation'!H11)</f>
        <v>43009</v>
      </c>
      <c r="F8" s="67">
        <f>IF(AND(H8=""),"",IF(AND(H8=0),"",H8-G8))</f>
        <v>13350</v>
      </c>
      <c r="G8" s="68">
        <f>IF(ISNA(VLOOKUP(A8,'Pay Calculation'!A$8:AJ$232,34,FALSE)),"",VLOOKUP(A8,'Pay Calculation'!A$8:AJ$232,34,FALSE))</f>
        <v>4200</v>
      </c>
      <c r="H8" s="67">
        <f>IF(ISNA(VLOOKUP(A8,'Pay Calculation'!A$8:AJ$232,9,FALSE)),"",VLOOKUP(A8,'Pay Calculation'!A$8:AJ$232,9,FALSE))</f>
        <v>17550</v>
      </c>
      <c r="I8" s="75">
        <v>43009</v>
      </c>
      <c r="J8" s="54" t="str">
        <f>IF(ISNA(VLOOKUP(A8,'Pay Calculation'!A$8:AJ$232,36,FALSE)),"",VLOOKUP(A8,'Pay Calculation'!A$8:AJ$232,36,FALSE))</f>
        <v>L-11</v>
      </c>
      <c r="K8" s="54">
        <f>IF(ISNA(VLOOKUP(A8,'Pay Calculation'!A$8:AJ$232,15,FALSE)),"",VLOOKUP(A8,'Pay Calculation'!A$8:AJ$232,15,FALSE))</f>
        <v>46500</v>
      </c>
      <c r="L8" s="69">
        <f>IF(AND('Statement of Fixation'!H25=""),"",'Statement of Fixation'!H25)</f>
        <v>43282</v>
      </c>
      <c r="M8" s="104">
        <f>IF(AND(K8=""),"",MROUND(K8*1.03,100))</f>
        <v>47900</v>
      </c>
      <c r="V8" s="56" t="e">
        <f>IF(AND('Pay Calculation'!#REF!=""),"",'Pay Calculation'!#REF!)</f>
        <v>#REF!</v>
      </c>
    </row>
    <row r="9" spans="1:22" s="56" customFormat="1" ht="22.5" customHeight="1">
      <c r="A9" s="108">
        <f>IF(AND('Pay Calculation'!A9=""),"",'Pay Calculation'!A9)</f>
        <v>2</v>
      </c>
      <c r="B9" s="300">
        <f>IF(ISNA(VLOOKUP(A9,'Pay Calculation'!A$8:AJ$232,2,FALSE)),"",VLOOKUP(A9,'Pay Calculation'!A$8:AJ$232,2,FALSE))</f>
        <v>0</v>
      </c>
      <c r="C9" s="300"/>
      <c r="D9" s="142">
        <f>IF(ISNA(VLOOKUP(A9,'Pay Calculation'!A$8:AJ$232,3,FALSE)),"",VLOOKUP(A9,'Pay Calculation'!A$8:AJ$232,3,FALSE))</f>
        <v>0</v>
      </c>
      <c r="E9" s="66">
        <f>IF(AND(G9=""),"",E8)</f>
        <v>43009</v>
      </c>
      <c r="F9" s="67">
        <f t="shared" ref="F9:F32" si="0">IF(AND(H9=""),"",IF(AND(H9=0),"",H9-G9))</f>
        <v>9090</v>
      </c>
      <c r="G9" s="68">
        <f>IF(ISNA(VLOOKUP(A9,'Pay Calculation'!A$8:AJ$232,34,FALSE)),"",VLOOKUP(A9,'Pay Calculation'!A$8:AJ$232,34,FALSE))</f>
        <v>4200</v>
      </c>
      <c r="H9" s="67">
        <f>IF(ISNA(VLOOKUP(A9,'Pay Calculation'!A$8:AJ$232,9,FALSE)),"",VLOOKUP(A9,'Pay Calculation'!A$8:AJ$232,9,FALSE))</f>
        <v>13290</v>
      </c>
      <c r="I9" s="75">
        <f>IF(AND(G9=""),"",I8)</f>
        <v>43009</v>
      </c>
      <c r="J9" s="107" t="str">
        <f>IF(ISNA(VLOOKUP(A9,'Pay Calculation'!A$8:AJ$232,36,FALSE)),"",VLOOKUP(A9,'Pay Calculation'!A$8:AJ$232,36,FALSE))</f>
        <v>L-11</v>
      </c>
      <c r="K9" s="107" t="str">
        <f>IF(ISNA(VLOOKUP(A9,'Pay Calculation'!A$8:AJ$232,15,FALSE)),"",VLOOKUP(A9,'Pay Calculation'!A$8:AJ$232,15,FALSE))</f>
        <v/>
      </c>
      <c r="L9" s="69" t="str">
        <f>IF(AND('Statement of Fixation'!H26=""),"",'Statement of Fixation'!H26)</f>
        <v/>
      </c>
      <c r="M9" s="104" t="str">
        <f t="shared" ref="M9:M32" si="1">IF(AND(K9=""),"",MROUND(K9*1.03,100))</f>
        <v/>
      </c>
    </row>
    <row r="10" spans="1:22" s="56" customFormat="1" ht="22.5" customHeight="1">
      <c r="A10" s="108">
        <f>IF(AND('Pay Calculation'!A10=""),"",'Pay Calculation'!A10)</f>
        <v>3</v>
      </c>
      <c r="B10" s="300">
        <f>IF(ISNA(VLOOKUP(A10,'Pay Calculation'!A$8:AJ$232,2,FALSE)),"",VLOOKUP(A10,'Pay Calculation'!A$8:AJ$232,2,FALSE))</f>
        <v>0</v>
      </c>
      <c r="C10" s="300"/>
      <c r="D10" s="142">
        <f>IF(ISNA(VLOOKUP(A10,'Pay Calculation'!A$8:AJ$232,3,FALSE)),"",VLOOKUP(A10,'Pay Calculation'!A$8:AJ$232,3,FALSE))</f>
        <v>0</v>
      </c>
      <c r="E10" s="66">
        <f t="shared" ref="E10:E32" si="2">IF(AND(G10=""),"",E9)</f>
        <v>43009</v>
      </c>
      <c r="F10" s="67">
        <f t="shared" si="0"/>
        <v>6950</v>
      </c>
      <c r="G10" s="68">
        <f>IF(ISNA(VLOOKUP(A10,'Pay Calculation'!A$8:AJ$232,34,FALSE)),"",VLOOKUP(A10,'Pay Calculation'!A$8:AJ$232,34,FALSE))</f>
        <v>7600</v>
      </c>
      <c r="H10" s="67">
        <f>IF(ISNA(VLOOKUP(A10,'Pay Calculation'!A$8:AJ$232,9,FALSE)),"",VLOOKUP(A10,'Pay Calculation'!A$8:AJ$232,9,FALSE))</f>
        <v>14550</v>
      </c>
      <c r="I10" s="75">
        <f t="shared" ref="I10:I32" si="3">IF(AND(G10=""),"",I9)</f>
        <v>43009</v>
      </c>
      <c r="J10" s="107" t="str">
        <f>IF(ISNA(VLOOKUP(A10,'Pay Calculation'!A$8:AJ$232,36,FALSE)),"",VLOOKUP(A10,'Pay Calculation'!A$8:AJ$232,36,FALSE))</f>
        <v>L-19</v>
      </c>
      <c r="K10" s="107" t="str">
        <f>IF(ISNA(VLOOKUP(A10,'Pay Calculation'!A$8:AJ$232,15,FALSE)),"",VLOOKUP(A10,'Pay Calculation'!A$8:AJ$232,15,FALSE))</f>
        <v/>
      </c>
      <c r="L10" s="69" t="str">
        <f>IF(AND('Statement of Fixation'!H27=""),"",'Statement of Fixation'!H27)</f>
        <v/>
      </c>
      <c r="M10" s="104" t="str">
        <f t="shared" si="1"/>
        <v/>
      </c>
    </row>
    <row r="11" spans="1:22" s="56" customFormat="1" ht="22.5" customHeight="1">
      <c r="A11" s="108">
        <f>IF(AND('Pay Calculation'!A11=""),"",'Pay Calculation'!A11)</f>
        <v>4</v>
      </c>
      <c r="B11" s="300">
        <f>IF(ISNA(VLOOKUP(A11,'Pay Calculation'!A$8:AJ$232,2,FALSE)),"",VLOOKUP(A11,'Pay Calculation'!A$8:AJ$232,2,FALSE))</f>
        <v>0</v>
      </c>
      <c r="C11" s="300"/>
      <c r="D11" s="142">
        <f>IF(ISNA(VLOOKUP(A11,'Pay Calculation'!A$8:AJ$232,3,FALSE)),"",VLOOKUP(A11,'Pay Calculation'!A$8:AJ$232,3,FALSE))</f>
        <v>0</v>
      </c>
      <c r="E11" s="66">
        <f t="shared" si="2"/>
        <v>43009</v>
      </c>
      <c r="F11" s="67" t="str">
        <f t="shared" si="0"/>
        <v/>
      </c>
      <c r="G11" s="68">
        <f>IF(ISNA(VLOOKUP(A11,'Pay Calculation'!A$8:AJ$232,34,FALSE)),"",VLOOKUP(A11,'Pay Calculation'!A$8:AJ$232,34,FALSE))</f>
        <v>4800</v>
      </c>
      <c r="H11" s="67">
        <f>IF(ISNA(VLOOKUP(A11,'Pay Calculation'!A$8:AJ$232,9,FALSE)),"",VLOOKUP(A11,'Pay Calculation'!A$8:AJ$232,9,FALSE))</f>
        <v>0</v>
      </c>
      <c r="I11" s="75">
        <f t="shared" si="3"/>
        <v>43009</v>
      </c>
      <c r="J11" s="107" t="str">
        <f>IF(ISNA(VLOOKUP(A11,'Pay Calculation'!A$8:AJ$232,36,FALSE)),"",VLOOKUP(A11,'Pay Calculation'!A$8:AJ$232,36,FALSE))</f>
        <v>L-12</v>
      </c>
      <c r="K11" s="107" t="str">
        <f>IF(ISNA(VLOOKUP(A11,'Pay Calculation'!A$8:AJ$232,15,FALSE)),"",VLOOKUP(A11,'Pay Calculation'!A$8:AJ$232,15,FALSE))</f>
        <v/>
      </c>
      <c r="L11" s="69" t="str">
        <f>IF(AND('Statement of Fixation'!H28=""),"",'Statement of Fixation'!H28)</f>
        <v/>
      </c>
      <c r="M11" s="104" t="str">
        <f t="shared" si="1"/>
        <v/>
      </c>
    </row>
    <row r="12" spans="1:22" s="56" customFormat="1" ht="22.5" customHeight="1">
      <c r="A12" s="108">
        <f>IF(AND('Pay Calculation'!A12=""),"",'Pay Calculation'!A12)</f>
        <v>5</v>
      </c>
      <c r="B12" s="300">
        <f>IF(ISNA(VLOOKUP(A12,'Pay Calculation'!A$8:AJ$232,2,FALSE)),"",VLOOKUP(A12,'Pay Calculation'!A$8:AJ$232,2,FALSE))</f>
        <v>0</v>
      </c>
      <c r="C12" s="300"/>
      <c r="D12" s="142">
        <f>IF(ISNA(VLOOKUP(A12,'Pay Calculation'!A$8:AJ$232,3,FALSE)),"",VLOOKUP(A12,'Pay Calculation'!A$8:AJ$232,3,FALSE))</f>
        <v>0</v>
      </c>
      <c r="E12" s="66">
        <f t="shared" si="2"/>
        <v>43009</v>
      </c>
      <c r="F12" s="67" t="str">
        <f t="shared" si="0"/>
        <v/>
      </c>
      <c r="G12" s="68">
        <f>IF(ISNA(VLOOKUP(A12,'Pay Calculation'!A$8:AJ$232,34,FALSE)),"",VLOOKUP(A12,'Pay Calculation'!A$8:AJ$232,34,FALSE))</f>
        <v>3600</v>
      </c>
      <c r="H12" s="67">
        <f>IF(ISNA(VLOOKUP(A12,'Pay Calculation'!A$8:AJ$232,9,FALSE)),"",VLOOKUP(A12,'Pay Calculation'!A$8:AJ$232,9,FALSE))</f>
        <v>0</v>
      </c>
      <c r="I12" s="75">
        <f t="shared" si="3"/>
        <v>43009</v>
      </c>
      <c r="J12" s="107" t="str">
        <f>IF(ISNA(VLOOKUP(A12,'Pay Calculation'!A$8:AJ$232,36,FALSE)),"",VLOOKUP(A12,'Pay Calculation'!A$8:AJ$232,36,FALSE))</f>
        <v>L-10</v>
      </c>
      <c r="K12" s="107" t="str">
        <f>IF(ISNA(VLOOKUP(A12,'Pay Calculation'!A$8:AJ$232,15,FALSE)),"",VLOOKUP(A12,'Pay Calculation'!A$8:AJ$232,15,FALSE))</f>
        <v/>
      </c>
      <c r="L12" s="69" t="str">
        <f>IF(AND('Statement of Fixation'!H29=""),"",'Statement of Fixation'!H29)</f>
        <v/>
      </c>
      <c r="M12" s="104" t="str">
        <f t="shared" si="1"/>
        <v/>
      </c>
    </row>
    <row r="13" spans="1:22" s="56" customFormat="1" ht="22.5" customHeight="1">
      <c r="A13" s="108">
        <f>IF(AND('Pay Calculation'!A13=""),"",'Pay Calculation'!A13)</f>
        <v>6</v>
      </c>
      <c r="B13" s="300">
        <f>IF(ISNA(VLOOKUP(A13,'Pay Calculation'!A$8:AJ$232,2,FALSE)),"",VLOOKUP(A13,'Pay Calculation'!A$8:AJ$232,2,FALSE))</f>
        <v>0</v>
      </c>
      <c r="C13" s="300"/>
      <c r="D13" s="142">
        <f>IF(ISNA(VLOOKUP(A13,'Pay Calculation'!A$8:AJ$232,3,FALSE)),"",VLOOKUP(A13,'Pay Calculation'!A$8:AJ$232,3,FALSE))</f>
        <v>0</v>
      </c>
      <c r="E13" s="66">
        <f t="shared" si="2"/>
        <v>43009</v>
      </c>
      <c r="F13" s="67" t="str">
        <f t="shared" si="0"/>
        <v/>
      </c>
      <c r="G13" s="68" t="str">
        <f>IF(ISNA(VLOOKUP(A13,'Pay Calculation'!A$8:AJ$232,34,FALSE)),"",VLOOKUP(A13,'Pay Calculation'!A$8:AJ$232,34,FALSE))</f>
        <v>2800</v>
      </c>
      <c r="H13" s="67">
        <f>IF(ISNA(VLOOKUP(A13,'Pay Calculation'!A$8:AJ$232,9,FALSE)),"",VLOOKUP(A13,'Pay Calculation'!A$8:AJ$232,9,FALSE))</f>
        <v>0</v>
      </c>
      <c r="I13" s="75">
        <f t="shared" si="3"/>
        <v>43009</v>
      </c>
      <c r="J13" s="107" t="str">
        <f>IF(ISNA(VLOOKUP(A13,'Pay Calculation'!A$8:AJ$232,36,FALSE)),"",VLOOKUP(A13,'Pay Calculation'!A$8:AJ$232,36,FALSE))</f>
        <v>L-8</v>
      </c>
      <c r="K13" s="107" t="str">
        <f>IF(ISNA(VLOOKUP(A13,'Pay Calculation'!A$8:AJ$232,15,FALSE)),"",VLOOKUP(A13,'Pay Calculation'!A$8:AJ$232,15,FALSE))</f>
        <v/>
      </c>
      <c r="L13" s="69" t="str">
        <f>IF(AND('Statement of Fixation'!H30=""),"",'Statement of Fixation'!H30)</f>
        <v/>
      </c>
      <c r="M13" s="104" t="str">
        <f t="shared" si="1"/>
        <v/>
      </c>
    </row>
    <row r="14" spans="1:22" s="56" customFormat="1" ht="22.5" customHeight="1">
      <c r="A14" s="108">
        <f>IF(AND('Pay Calculation'!A14=""),"",'Pay Calculation'!A14)</f>
        <v>7</v>
      </c>
      <c r="B14" s="300">
        <f>IF(ISNA(VLOOKUP(A14,'Pay Calculation'!A$8:AJ$232,2,FALSE)),"",VLOOKUP(A14,'Pay Calculation'!A$8:AJ$232,2,FALSE))</f>
        <v>0</v>
      </c>
      <c r="C14" s="300"/>
      <c r="D14" s="142">
        <f>IF(ISNA(VLOOKUP(A14,'Pay Calculation'!A$8:AJ$232,3,FALSE)),"",VLOOKUP(A14,'Pay Calculation'!A$8:AJ$232,3,FALSE))</f>
        <v>0</v>
      </c>
      <c r="E14" s="66">
        <f t="shared" si="2"/>
        <v>43009</v>
      </c>
      <c r="F14" s="67" t="str">
        <f t="shared" si="0"/>
        <v/>
      </c>
      <c r="G14" s="68" t="str">
        <f>IF(ISNA(VLOOKUP(A14,'Pay Calculation'!A$8:AJ$232,34,FALSE)),"",VLOOKUP(A14,'Pay Calculation'!A$8:AJ$232,34,FALSE))</f>
        <v>2800</v>
      </c>
      <c r="H14" s="67">
        <f>IF(ISNA(VLOOKUP(A14,'Pay Calculation'!A$8:AJ$232,9,FALSE)),"",VLOOKUP(A14,'Pay Calculation'!A$8:AJ$232,9,FALSE))</f>
        <v>0</v>
      </c>
      <c r="I14" s="75">
        <f t="shared" si="3"/>
        <v>43009</v>
      </c>
      <c r="J14" s="107" t="str">
        <f>IF(ISNA(VLOOKUP(A14,'Pay Calculation'!A$8:AJ$232,36,FALSE)),"",VLOOKUP(A14,'Pay Calculation'!A$8:AJ$232,36,FALSE))</f>
        <v>L-9</v>
      </c>
      <c r="K14" s="107" t="str">
        <f>IF(ISNA(VLOOKUP(A14,'Pay Calculation'!A$8:AJ$232,15,FALSE)),"",VLOOKUP(A14,'Pay Calculation'!A$8:AJ$232,15,FALSE))</f>
        <v/>
      </c>
      <c r="L14" s="69" t="str">
        <f>IF(AND('Statement of Fixation'!H31=""),"",'Statement of Fixation'!H31)</f>
        <v/>
      </c>
      <c r="M14" s="104" t="str">
        <f t="shared" si="1"/>
        <v/>
      </c>
    </row>
    <row r="15" spans="1:22" s="56" customFormat="1" ht="22.5" customHeight="1">
      <c r="A15" s="108">
        <f>IF(AND('Pay Calculation'!A15=""),"",'Pay Calculation'!A15)</f>
        <v>8</v>
      </c>
      <c r="B15" s="300">
        <f>IF(ISNA(VLOOKUP(A15,'Pay Calculation'!A$8:AJ$232,2,FALSE)),"",VLOOKUP(A15,'Pay Calculation'!A$8:AJ$232,2,FALSE))</f>
        <v>0</v>
      </c>
      <c r="C15" s="300"/>
      <c r="D15" s="142">
        <f>IF(ISNA(VLOOKUP(A15,'Pay Calculation'!A$8:AJ$232,3,FALSE)),"",VLOOKUP(A15,'Pay Calculation'!A$8:AJ$232,3,FALSE))</f>
        <v>0</v>
      </c>
      <c r="E15" s="66">
        <f t="shared" si="2"/>
        <v>43009</v>
      </c>
      <c r="F15" s="67" t="str">
        <f t="shared" si="0"/>
        <v/>
      </c>
      <c r="G15" s="68" t="str">
        <f>IF(ISNA(VLOOKUP(A15,'Pay Calculation'!A$8:AJ$232,34,FALSE)),"",VLOOKUP(A15,'Pay Calculation'!A$8:AJ$232,34,FALSE))</f>
        <v>5400</v>
      </c>
      <c r="H15" s="67">
        <f>IF(ISNA(VLOOKUP(A15,'Pay Calculation'!A$8:AJ$232,9,FALSE)),"",VLOOKUP(A15,'Pay Calculation'!A$8:AJ$232,9,FALSE))</f>
        <v>0</v>
      </c>
      <c r="I15" s="75">
        <f t="shared" si="3"/>
        <v>43009</v>
      </c>
      <c r="J15" s="107" t="str">
        <f>IF(ISNA(VLOOKUP(A15,'Pay Calculation'!A$8:AJ$232,36,FALSE)),"",VLOOKUP(A15,'Pay Calculation'!A$8:AJ$232,36,FALSE))</f>
        <v>L-13</v>
      </c>
      <c r="K15" s="107" t="str">
        <f>IF(ISNA(VLOOKUP(A15,'Pay Calculation'!A$8:AJ$232,15,FALSE)),"",VLOOKUP(A15,'Pay Calculation'!A$8:AJ$232,15,FALSE))</f>
        <v/>
      </c>
      <c r="L15" s="69" t="str">
        <f>IF(AND('Statement of Fixation'!H32=""),"",'Statement of Fixation'!H32)</f>
        <v/>
      </c>
      <c r="M15" s="104" t="str">
        <f t="shared" si="1"/>
        <v/>
      </c>
    </row>
    <row r="16" spans="1:22" s="56" customFormat="1" ht="22.5" customHeight="1">
      <c r="A16" s="108">
        <f>IF(AND('Pay Calculation'!A16=""),"",'Pay Calculation'!A16)</f>
        <v>9</v>
      </c>
      <c r="B16" s="300">
        <f>IF(ISNA(VLOOKUP(A16,'Pay Calculation'!A$8:AJ$232,2,FALSE)),"",VLOOKUP(A16,'Pay Calculation'!A$8:AJ$232,2,FALSE))</f>
        <v>0</v>
      </c>
      <c r="C16" s="300"/>
      <c r="D16" s="142">
        <f>IF(ISNA(VLOOKUP(A16,'Pay Calculation'!A$8:AJ$232,3,FALSE)),"",VLOOKUP(A16,'Pay Calculation'!A$8:AJ$232,3,FALSE))</f>
        <v>0</v>
      </c>
      <c r="E16" s="66">
        <f t="shared" si="2"/>
        <v>43009</v>
      </c>
      <c r="F16" s="67" t="str">
        <f t="shared" si="0"/>
        <v/>
      </c>
      <c r="G16" s="68">
        <f>IF(ISNA(VLOOKUP(A16,'Pay Calculation'!A$8:AJ$232,34,FALSE)),"",VLOOKUP(A16,'Pay Calculation'!A$8:AJ$232,34,FALSE))</f>
        <v>6000</v>
      </c>
      <c r="H16" s="67">
        <f>IF(ISNA(VLOOKUP(A16,'Pay Calculation'!A$8:AJ$232,9,FALSE)),"",VLOOKUP(A16,'Pay Calculation'!A$8:AJ$232,9,FALSE))</f>
        <v>0</v>
      </c>
      <c r="I16" s="75">
        <f t="shared" si="3"/>
        <v>43009</v>
      </c>
      <c r="J16" s="107" t="str">
        <f>IF(ISNA(VLOOKUP(A16,'Pay Calculation'!A$8:AJ$232,36,FALSE)),"",VLOOKUP(A16,'Pay Calculation'!A$8:AJ$232,36,FALSE))</f>
        <v>L-15</v>
      </c>
      <c r="K16" s="107" t="str">
        <f>IF(ISNA(VLOOKUP(A16,'Pay Calculation'!A$8:AJ$232,15,FALSE)),"",VLOOKUP(A16,'Pay Calculation'!A$8:AJ$232,15,FALSE))</f>
        <v/>
      </c>
      <c r="L16" s="69" t="str">
        <f>IF(AND('Statement of Fixation'!H33=""),"",'Statement of Fixation'!H33)</f>
        <v/>
      </c>
      <c r="M16" s="104" t="str">
        <f t="shared" si="1"/>
        <v/>
      </c>
    </row>
    <row r="17" spans="1:13" s="56" customFormat="1" ht="22.5" customHeight="1">
      <c r="A17" s="108">
        <f>IF(AND('Pay Calculation'!A17=""),"",'Pay Calculation'!A17)</f>
        <v>10</v>
      </c>
      <c r="B17" s="300">
        <f>IF(ISNA(VLOOKUP(A17,'Pay Calculation'!A$8:AJ$232,2,FALSE)),"",VLOOKUP(A17,'Pay Calculation'!A$8:AJ$232,2,FALSE))</f>
        <v>0</v>
      </c>
      <c r="C17" s="300"/>
      <c r="D17" s="142">
        <f>IF(ISNA(VLOOKUP(A17,'Pay Calculation'!A$8:AJ$232,3,FALSE)),"",VLOOKUP(A17,'Pay Calculation'!A$8:AJ$232,3,FALSE))</f>
        <v>0</v>
      </c>
      <c r="E17" s="66">
        <f t="shared" si="2"/>
        <v>43009</v>
      </c>
      <c r="F17" s="67" t="str">
        <f t="shared" si="0"/>
        <v/>
      </c>
      <c r="G17" s="68">
        <f>IF(ISNA(VLOOKUP(A17,'Pay Calculation'!A$8:AJ$232,34,FALSE)),"",VLOOKUP(A17,'Pay Calculation'!A$8:AJ$232,34,FALSE))</f>
        <v>6600</v>
      </c>
      <c r="H17" s="67">
        <f>IF(ISNA(VLOOKUP(A17,'Pay Calculation'!A$8:AJ$232,9,FALSE)),"",VLOOKUP(A17,'Pay Calculation'!A$8:AJ$232,9,FALSE))</f>
        <v>0</v>
      </c>
      <c r="I17" s="75">
        <f t="shared" si="3"/>
        <v>43009</v>
      </c>
      <c r="J17" s="107" t="str">
        <f>IF(ISNA(VLOOKUP(A17,'Pay Calculation'!A$8:AJ$232,36,FALSE)),"",VLOOKUP(A17,'Pay Calculation'!A$8:AJ$232,36,FALSE))</f>
        <v>L-16</v>
      </c>
      <c r="K17" s="107" t="str">
        <f>IF(ISNA(VLOOKUP(A17,'Pay Calculation'!A$8:AJ$232,15,FALSE)),"",VLOOKUP(A17,'Pay Calculation'!A$8:AJ$232,15,FALSE))</f>
        <v/>
      </c>
      <c r="L17" s="69" t="str">
        <f>IF(AND('Statement of Fixation'!H34=""),"",'Statement of Fixation'!H34)</f>
        <v/>
      </c>
      <c r="M17" s="104" t="str">
        <f t="shared" si="1"/>
        <v/>
      </c>
    </row>
    <row r="18" spans="1:13" s="56" customFormat="1" ht="22.5" customHeight="1">
      <c r="A18" s="108">
        <f>IF(AND('Pay Calculation'!A18=""),"",'Pay Calculation'!A18)</f>
        <v>11</v>
      </c>
      <c r="B18" s="300">
        <f>IF(ISNA(VLOOKUP(A18,'Pay Calculation'!A$8:AJ$232,2,FALSE)),"",VLOOKUP(A18,'Pay Calculation'!A$8:AJ$232,2,FALSE))</f>
        <v>0</v>
      </c>
      <c r="C18" s="300"/>
      <c r="D18" s="142">
        <f>IF(ISNA(VLOOKUP(A18,'Pay Calculation'!A$8:AJ$232,3,FALSE)),"",VLOOKUP(A18,'Pay Calculation'!A$8:AJ$232,3,FALSE))</f>
        <v>0</v>
      </c>
      <c r="E18" s="66">
        <f t="shared" si="2"/>
        <v>43009</v>
      </c>
      <c r="F18" s="67" t="str">
        <f t="shared" si="0"/>
        <v/>
      </c>
      <c r="G18" s="68">
        <f>IF(ISNA(VLOOKUP(A18,'Pay Calculation'!A$8:AJ$232,34,FALSE)),"",VLOOKUP(A18,'Pay Calculation'!A$8:AJ$232,34,FALSE))</f>
        <v>7200</v>
      </c>
      <c r="H18" s="67">
        <f>IF(ISNA(VLOOKUP(A18,'Pay Calculation'!A$8:AJ$232,9,FALSE)),"",VLOOKUP(A18,'Pay Calculation'!A$8:AJ$232,9,FALSE))</f>
        <v>0</v>
      </c>
      <c r="I18" s="75">
        <f t="shared" si="3"/>
        <v>43009</v>
      </c>
      <c r="J18" s="107" t="str">
        <f>IF(ISNA(VLOOKUP(A18,'Pay Calculation'!A$8:AJ$232,36,FALSE)),"",VLOOKUP(A18,'Pay Calculation'!A$8:AJ$232,36,FALSE))</f>
        <v>L-18</v>
      </c>
      <c r="K18" s="107" t="str">
        <f>IF(ISNA(VLOOKUP(A18,'Pay Calculation'!A$8:AJ$232,15,FALSE)),"",VLOOKUP(A18,'Pay Calculation'!A$8:AJ$232,15,FALSE))</f>
        <v/>
      </c>
      <c r="L18" s="69" t="str">
        <f>IF(AND('Statement of Fixation'!H35=""),"",'Statement of Fixation'!H35)</f>
        <v/>
      </c>
      <c r="M18" s="104" t="str">
        <f t="shared" si="1"/>
        <v/>
      </c>
    </row>
    <row r="19" spans="1:13" s="56" customFormat="1" ht="22.5" customHeight="1">
      <c r="A19" s="108">
        <f>IF(AND('Pay Calculation'!A19=""),"",'Pay Calculation'!A19)</f>
        <v>12</v>
      </c>
      <c r="B19" s="300">
        <f>IF(ISNA(VLOOKUP(A19,'Pay Calculation'!A$8:AJ$232,2,FALSE)),"",VLOOKUP(A19,'Pay Calculation'!A$8:AJ$232,2,FALSE))</f>
        <v>0</v>
      </c>
      <c r="C19" s="300"/>
      <c r="D19" s="142">
        <f>IF(ISNA(VLOOKUP(A19,'Pay Calculation'!A$8:AJ$232,3,FALSE)),"",VLOOKUP(A19,'Pay Calculation'!A$8:AJ$232,3,FALSE))</f>
        <v>0</v>
      </c>
      <c r="E19" s="66">
        <f t="shared" si="2"/>
        <v>43009</v>
      </c>
      <c r="F19" s="67" t="str">
        <f t="shared" si="0"/>
        <v/>
      </c>
      <c r="G19" s="68">
        <f>IF(ISNA(VLOOKUP(A19,'Pay Calculation'!A$8:AJ$232,34,FALSE)),"",VLOOKUP(A19,'Pay Calculation'!A$8:AJ$232,34,FALSE))</f>
        <v>7600</v>
      </c>
      <c r="H19" s="67">
        <f>IF(ISNA(VLOOKUP(A19,'Pay Calculation'!A$8:AJ$232,9,FALSE)),"",VLOOKUP(A19,'Pay Calculation'!A$8:AJ$232,9,FALSE))</f>
        <v>0</v>
      </c>
      <c r="I19" s="75">
        <f t="shared" si="3"/>
        <v>43009</v>
      </c>
      <c r="J19" s="107" t="str">
        <f>IF(ISNA(VLOOKUP(A19,'Pay Calculation'!A$8:AJ$232,36,FALSE)),"",VLOOKUP(A19,'Pay Calculation'!A$8:AJ$232,36,FALSE))</f>
        <v>L-19</v>
      </c>
      <c r="K19" s="107" t="str">
        <f>IF(ISNA(VLOOKUP(A19,'Pay Calculation'!A$8:AJ$232,15,FALSE)),"",VLOOKUP(A19,'Pay Calculation'!A$8:AJ$232,15,FALSE))</f>
        <v/>
      </c>
      <c r="L19" s="69" t="str">
        <f>IF(AND('Statement of Fixation'!H36=""),"",'Statement of Fixation'!H36)</f>
        <v/>
      </c>
      <c r="M19" s="104" t="str">
        <f t="shared" si="1"/>
        <v/>
      </c>
    </row>
    <row r="20" spans="1:13" s="56" customFormat="1" ht="22.5" customHeight="1">
      <c r="A20" s="108">
        <f>IF(AND('Pay Calculation'!A20=""),"",'Pay Calculation'!A20)</f>
        <v>13</v>
      </c>
      <c r="B20" s="300">
        <f>IF(ISNA(VLOOKUP(A20,'Pay Calculation'!A$8:AJ$232,2,FALSE)),"",VLOOKUP(A20,'Pay Calculation'!A$8:AJ$232,2,FALSE))</f>
        <v>0</v>
      </c>
      <c r="C20" s="300"/>
      <c r="D20" s="142">
        <f>IF(ISNA(VLOOKUP(A20,'Pay Calculation'!A$8:AJ$232,3,FALSE)),"",VLOOKUP(A20,'Pay Calculation'!A$8:AJ$232,3,FALSE))</f>
        <v>0</v>
      </c>
      <c r="E20" s="66">
        <f t="shared" si="2"/>
        <v>43009</v>
      </c>
      <c r="F20" s="67" t="str">
        <f t="shared" si="0"/>
        <v/>
      </c>
      <c r="G20" s="68">
        <f>IF(ISNA(VLOOKUP(A20,'Pay Calculation'!A$8:AJ$232,34,FALSE)),"",VLOOKUP(A20,'Pay Calculation'!A$8:AJ$232,34,FALSE))</f>
        <v>3600</v>
      </c>
      <c r="H20" s="67">
        <f>IF(ISNA(VLOOKUP(A20,'Pay Calculation'!A$8:AJ$232,9,FALSE)),"",VLOOKUP(A20,'Pay Calculation'!A$8:AJ$232,9,FALSE))</f>
        <v>0</v>
      </c>
      <c r="I20" s="75">
        <f t="shared" si="3"/>
        <v>43009</v>
      </c>
      <c r="J20" s="107" t="str">
        <f>IF(ISNA(VLOOKUP(A20,'Pay Calculation'!A$8:AJ$232,36,FALSE)),"",VLOOKUP(A20,'Pay Calculation'!A$8:AJ$232,36,FALSE))</f>
        <v/>
      </c>
      <c r="K20" s="107" t="str">
        <f>IF(ISNA(VLOOKUP(A20,'Pay Calculation'!A$8:AJ$232,15,FALSE)),"",VLOOKUP(A20,'Pay Calculation'!A$8:AJ$232,15,FALSE))</f>
        <v/>
      </c>
      <c r="L20" s="69" t="str">
        <f>IF(AND('Statement of Fixation'!H37=""),"",'Statement of Fixation'!H37)</f>
        <v/>
      </c>
      <c r="M20" s="104" t="str">
        <f t="shared" si="1"/>
        <v/>
      </c>
    </row>
    <row r="21" spans="1:13" s="56" customFormat="1" ht="22.5" customHeight="1">
      <c r="A21" s="108">
        <f>IF(AND('Pay Calculation'!A21=""),"",'Pay Calculation'!A21)</f>
        <v>14</v>
      </c>
      <c r="B21" s="300">
        <f>IF(ISNA(VLOOKUP(A21,'Pay Calculation'!A$8:AJ$232,2,FALSE)),"",VLOOKUP(A21,'Pay Calculation'!A$8:AJ$232,2,FALSE))</f>
        <v>0</v>
      </c>
      <c r="C21" s="300"/>
      <c r="D21" s="142">
        <f>IF(ISNA(VLOOKUP(A21,'Pay Calculation'!A$8:AJ$232,3,FALSE)),"",VLOOKUP(A21,'Pay Calculation'!A$8:AJ$232,3,FALSE))</f>
        <v>0</v>
      </c>
      <c r="E21" s="66">
        <f t="shared" si="2"/>
        <v>43009</v>
      </c>
      <c r="F21" s="67" t="str">
        <f t="shared" si="0"/>
        <v/>
      </c>
      <c r="G21" s="68">
        <f>IF(ISNA(VLOOKUP(A21,'Pay Calculation'!A$8:AJ$232,34,FALSE)),"",VLOOKUP(A21,'Pay Calculation'!A$8:AJ$232,34,FALSE))</f>
        <v>3600</v>
      </c>
      <c r="H21" s="67">
        <f>IF(ISNA(VLOOKUP(A21,'Pay Calculation'!A$8:AJ$232,9,FALSE)),"",VLOOKUP(A21,'Pay Calculation'!A$8:AJ$232,9,FALSE))</f>
        <v>0</v>
      </c>
      <c r="I21" s="75">
        <f t="shared" si="3"/>
        <v>43009</v>
      </c>
      <c r="J21" s="107" t="str">
        <f>IF(ISNA(VLOOKUP(A21,'Pay Calculation'!A$8:AJ$232,36,FALSE)),"",VLOOKUP(A21,'Pay Calculation'!A$8:AJ$232,36,FALSE))</f>
        <v/>
      </c>
      <c r="K21" s="107" t="str">
        <f>IF(ISNA(VLOOKUP(A21,'Pay Calculation'!A$8:AJ$232,15,FALSE)),"",VLOOKUP(A21,'Pay Calculation'!A$8:AJ$232,15,FALSE))</f>
        <v/>
      </c>
      <c r="L21" s="69" t="str">
        <f>IF(AND('Statement of Fixation'!H38=""),"",'Statement of Fixation'!H38)</f>
        <v/>
      </c>
      <c r="M21" s="104" t="str">
        <f t="shared" si="1"/>
        <v/>
      </c>
    </row>
    <row r="22" spans="1:13" s="56" customFormat="1" ht="22.5" customHeight="1">
      <c r="A22" s="108">
        <f>IF(AND('Pay Calculation'!A22=""),"",'Pay Calculation'!A22)</f>
        <v>15</v>
      </c>
      <c r="B22" s="300">
        <f>IF(ISNA(VLOOKUP(A22,'Pay Calculation'!A$8:AJ$232,2,FALSE)),"",VLOOKUP(A22,'Pay Calculation'!A$8:AJ$232,2,FALSE))</f>
        <v>0</v>
      </c>
      <c r="C22" s="300"/>
      <c r="D22" s="142">
        <f>IF(ISNA(VLOOKUP(A22,'Pay Calculation'!A$8:AJ$232,3,FALSE)),"",VLOOKUP(A22,'Pay Calculation'!A$8:AJ$232,3,FALSE))</f>
        <v>0</v>
      </c>
      <c r="E22" s="66">
        <f t="shared" si="2"/>
        <v>43009</v>
      </c>
      <c r="F22" s="67" t="str">
        <f t="shared" si="0"/>
        <v/>
      </c>
      <c r="G22" s="68">
        <f>IF(ISNA(VLOOKUP(A22,'Pay Calculation'!A$8:AJ$232,34,FALSE)),"",VLOOKUP(A22,'Pay Calculation'!A$8:AJ$232,34,FALSE))</f>
        <v>4200</v>
      </c>
      <c r="H22" s="67">
        <f>IF(ISNA(VLOOKUP(A22,'Pay Calculation'!A$8:AJ$232,9,FALSE)),"",VLOOKUP(A22,'Pay Calculation'!A$8:AJ$232,9,FALSE))</f>
        <v>0</v>
      </c>
      <c r="I22" s="75">
        <f t="shared" si="3"/>
        <v>43009</v>
      </c>
      <c r="J22" s="107" t="str">
        <f>IF(ISNA(VLOOKUP(A22,'Pay Calculation'!A$8:AJ$232,36,FALSE)),"",VLOOKUP(A22,'Pay Calculation'!A$8:AJ$232,36,FALSE))</f>
        <v/>
      </c>
      <c r="K22" s="107" t="str">
        <f>IF(ISNA(VLOOKUP(A22,'Pay Calculation'!A$8:AJ$232,15,FALSE)),"",VLOOKUP(A22,'Pay Calculation'!A$8:AJ$232,15,FALSE))</f>
        <v/>
      </c>
      <c r="L22" s="69" t="str">
        <f>IF(AND('Statement of Fixation'!H39=""),"",'Statement of Fixation'!H39)</f>
        <v/>
      </c>
      <c r="M22" s="104" t="str">
        <f t="shared" si="1"/>
        <v/>
      </c>
    </row>
    <row r="23" spans="1:13" s="56" customFormat="1" ht="22.5" customHeight="1">
      <c r="A23" s="108">
        <f>IF(AND('Pay Calculation'!A23=""),"",'Pay Calculation'!A23)</f>
        <v>16</v>
      </c>
      <c r="B23" s="300">
        <f>IF(ISNA(VLOOKUP(A23,'Pay Calculation'!A$8:AJ$232,2,FALSE)),"",VLOOKUP(A23,'Pay Calculation'!A$8:AJ$232,2,FALSE))</f>
        <v>0</v>
      </c>
      <c r="C23" s="300"/>
      <c r="D23" s="142">
        <f>IF(ISNA(VLOOKUP(A23,'Pay Calculation'!A$8:AJ$232,3,FALSE)),"",VLOOKUP(A23,'Pay Calculation'!A$8:AJ$232,3,FALSE))</f>
        <v>0</v>
      </c>
      <c r="E23" s="66">
        <f t="shared" si="2"/>
        <v>43009</v>
      </c>
      <c r="F23" s="67" t="str">
        <f t="shared" si="0"/>
        <v/>
      </c>
      <c r="G23" s="68">
        <f>IF(ISNA(VLOOKUP(A23,'Pay Calculation'!A$8:AJ$232,34,FALSE)),"",VLOOKUP(A23,'Pay Calculation'!A$8:AJ$232,34,FALSE))</f>
        <v>4200</v>
      </c>
      <c r="H23" s="67">
        <f>IF(ISNA(VLOOKUP(A23,'Pay Calculation'!A$8:AJ$232,9,FALSE)),"",VLOOKUP(A23,'Pay Calculation'!A$8:AJ$232,9,FALSE))</f>
        <v>0</v>
      </c>
      <c r="I23" s="75">
        <f t="shared" si="3"/>
        <v>43009</v>
      </c>
      <c r="J23" s="107" t="str">
        <f>IF(ISNA(VLOOKUP(A23,'Pay Calculation'!A$8:AJ$232,36,FALSE)),"",VLOOKUP(A23,'Pay Calculation'!A$8:AJ$232,36,FALSE))</f>
        <v/>
      </c>
      <c r="K23" s="107" t="str">
        <f>IF(ISNA(VLOOKUP(A23,'Pay Calculation'!A$8:AJ$232,15,FALSE)),"",VLOOKUP(A23,'Pay Calculation'!A$8:AJ$232,15,FALSE))</f>
        <v/>
      </c>
      <c r="L23" s="69" t="str">
        <f>IF(AND('Statement of Fixation'!H40=""),"",'Statement of Fixation'!H40)</f>
        <v/>
      </c>
      <c r="M23" s="104" t="str">
        <f t="shared" si="1"/>
        <v/>
      </c>
    </row>
    <row r="24" spans="1:13" s="56" customFormat="1" ht="22.5" customHeight="1">
      <c r="A24" s="108">
        <f>IF(AND('Pay Calculation'!A24=""),"",'Pay Calculation'!A24)</f>
        <v>17</v>
      </c>
      <c r="B24" s="300">
        <f>IF(ISNA(VLOOKUP(A24,'Pay Calculation'!A$8:AJ$232,2,FALSE)),"",VLOOKUP(A24,'Pay Calculation'!A$8:AJ$232,2,FALSE))</f>
        <v>0</v>
      </c>
      <c r="C24" s="300"/>
      <c r="D24" s="142">
        <f>IF(ISNA(VLOOKUP(A24,'Pay Calculation'!A$8:AJ$232,3,FALSE)),"",VLOOKUP(A24,'Pay Calculation'!A$8:AJ$232,3,FALSE))</f>
        <v>0</v>
      </c>
      <c r="E24" s="66">
        <f t="shared" si="2"/>
        <v>43009</v>
      </c>
      <c r="F24" s="67" t="str">
        <f t="shared" si="0"/>
        <v/>
      </c>
      <c r="G24" s="68">
        <f>IF(ISNA(VLOOKUP(A24,'Pay Calculation'!A$8:AJ$232,34,FALSE)),"",VLOOKUP(A24,'Pay Calculation'!A$8:AJ$232,34,FALSE))</f>
        <v>1700</v>
      </c>
      <c r="H24" s="67">
        <f>IF(ISNA(VLOOKUP(A24,'Pay Calculation'!A$8:AJ$232,9,FALSE)),"",VLOOKUP(A24,'Pay Calculation'!A$8:AJ$232,9,FALSE))</f>
        <v>0</v>
      </c>
      <c r="I24" s="75">
        <f t="shared" si="3"/>
        <v>43009</v>
      </c>
      <c r="J24" s="107" t="str">
        <f>IF(ISNA(VLOOKUP(A24,'Pay Calculation'!A$8:AJ$232,36,FALSE)),"",VLOOKUP(A24,'Pay Calculation'!A$8:AJ$232,36,FALSE))</f>
        <v>L-1</v>
      </c>
      <c r="K24" s="107" t="str">
        <f>IF(ISNA(VLOOKUP(A24,'Pay Calculation'!A$8:AJ$232,15,FALSE)),"",VLOOKUP(A24,'Pay Calculation'!A$8:AJ$232,15,FALSE))</f>
        <v/>
      </c>
      <c r="L24" s="69" t="str">
        <f>IF(AND('Statement of Fixation'!H41=""),"",'Statement of Fixation'!H41)</f>
        <v/>
      </c>
      <c r="M24" s="104" t="str">
        <f t="shared" si="1"/>
        <v/>
      </c>
    </row>
    <row r="25" spans="1:13" s="56" customFormat="1" ht="22.5" customHeight="1">
      <c r="A25" s="108">
        <f>IF(AND('Pay Calculation'!A25=""),"",'Pay Calculation'!A25)</f>
        <v>18</v>
      </c>
      <c r="B25" s="300">
        <f>IF(ISNA(VLOOKUP(A25,'Pay Calculation'!A$8:AJ$232,2,FALSE)),"",VLOOKUP(A25,'Pay Calculation'!A$8:AJ$232,2,FALSE))</f>
        <v>0</v>
      </c>
      <c r="C25" s="300"/>
      <c r="D25" s="142">
        <f>IF(ISNA(VLOOKUP(A25,'Pay Calculation'!A$8:AJ$232,3,FALSE)),"",VLOOKUP(A25,'Pay Calculation'!A$8:AJ$232,3,FALSE))</f>
        <v>0</v>
      </c>
      <c r="E25" s="66">
        <f t="shared" si="2"/>
        <v>43009</v>
      </c>
      <c r="F25" s="67" t="str">
        <f t="shared" si="0"/>
        <v/>
      </c>
      <c r="G25" s="68">
        <f>IF(ISNA(VLOOKUP(A25,'Pay Calculation'!A$8:AJ$232,34,FALSE)),"",VLOOKUP(A25,'Pay Calculation'!A$8:AJ$232,34,FALSE))</f>
        <v>1750</v>
      </c>
      <c r="H25" s="67">
        <f>IF(ISNA(VLOOKUP(A25,'Pay Calculation'!A$8:AJ$232,9,FALSE)),"",VLOOKUP(A25,'Pay Calculation'!A$8:AJ$232,9,FALSE))</f>
        <v>0</v>
      </c>
      <c r="I25" s="75">
        <f t="shared" si="3"/>
        <v>43009</v>
      </c>
      <c r="J25" s="107" t="str">
        <f>IF(ISNA(VLOOKUP(A25,'Pay Calculation'!A$8:AJ$232,36,FALSE)),"",VLOOKUP(A25,'Pay Calculation'!A$8:AJ$232,36,FALSE))</f>
        <v>L-2</v>
      </c>
      <c r="K25" s="107" t="str">
        <f>IF(ISNA(VLOOKUP(A25,'Pay Calculation'!A$8:AJ$232,15,FALSE)),"",VLOOKUP(A25,'Pay Calculation'!A$8:AJ$232,15,FALSE))</f>
        <v/>
      </c>
      <c r="L25" s="69" t="str">
        <f>IF(AND('Statement of Fixation'!H42=""),"",'Statement of Fixation'!H42)</f>
        <v/>
      </c>
      <c r="M25" s="104" t="str">
        <f t="shared" si="1"/>
        <v/>
      </c>
    </row>
    <row r="26" spans="1:13" s="56" customFormat="1" ht="22.5" customHeight="1">
      <c r="A26" s="108">
        <f>IF(AND('Pay Calculation'!A26=""),"",'Pay Calculation'!A26)</f>
        <v>19</v>
      </c>
      <c r="B26" s="300">
        <f>IF(ISNA(VLOOKUP(A26,'Pay Calculation'!A$8:AJ$232,2,FALSE)),"",VLOOKUP(A26,'Pay Calculation'!A$8:AJ$232,2,FALSE))</f>
        <v>0</v>
      </c>
      <c r="C26" s="300"/>
      <c r="D26" s="142">
        <f>IF(ISNA(VLOOKUP(A26,'Pay Calculation'!A$8:AJ$232,3,FALSE)),"",VLOOKUP(A26,'Pay Calculation'!A$8:AJ$232,3,FALSE))</f>
        <v>0</v>
      </c>
      <c r="E26" s="66">
        <f t="shared" si="2"/>
        <v>43009</v>
      </c>
      <c r="F26" s="67" t="str">
        <f t="shared" si="0"/>
        <v/>
      </c>
      <c r="G26" s="68">
        <f>IF(ISNA(VLOOKUP(A26,'Pay Calculation'!A$8:AJ$232,34,FALSE)),"",VLOOKUP(A26,'Pay Calculation'!A$8:AJ$232,34,FALSE))</f>
        <v>1900</v>
      </c>
      <c r="H26" s="67">
        <f>IF(ISNA(VLOOKUP(A26,'Pay Calculation'!A$8:AJ$232,9,FALSE)),"",VLOOKUP(A26,'Pay Calculation'!A$8:AJ$232,9,FALSE))</f>
        <v>0</v>
      </c>
      <c r="I26" s="75">
        <f t="shared" si="3"/>
        <v>43009</v>
      </c>
      <c r="J26" s="107" t="str">
        <f>IF(ISNA(VLOOKUP(A26,'Pay Calculation'!A$8:AJ$232,36,FALSE)),"",VLOOKUP(A26,'Pay Calculation'!A$8:AJ$232,36,FALSE))</f>
        <v>L-3</v>
      </c>
      <c r="K26" s="107" t="str">
        <f>IF(ISNA(VLOOKUP(A26,'Pay Calculation'!A$8:AJ$232,15,FALSE)),"",VLOOKUP(A26,'Pay Calculation'!A$8:AJ$232,15,FALSE))</f>
        <v/>
      </c>
      <c r="L26" s="69" t="str">
        <f>IF(AND('Statement of Fixation'!H43=""),"",'Statement of Fixation'!H43)</f>
        <v/>
      </c>
      <c r="M26" s="104" t="str">
        <f t="shared" si="1"/>
        <v/>
      </c>
    </row>
    <row r="27" spans="1:13" s="56" customFormat="1" ht="22.5" customHeight="1">
      <c r="A27" s="108">
        <f>IF(AND('Pay Calculation'!A27=""),"",'Pay Calculation'!A27)</f>
        <v>20</v>
      </c>
      <c r="B27" s="300">
        <f>IF(ISNA(VLOOKUP(A27,'Pay Calculation'!A$8:AJ$232,2,FALSE)),"",VLOOKUP(A27,'Pay Calculation'!A$8:AJ$232,2,FALSE))</f>
        <v>0</v>
      </c>
      <c r="C27" s="300"/>
      <c r="D27" s="142">
        <f>IF(ISNA(VLOOKUP(A27,'Pay Calculation'!A$8:AJ$232,3,FALSE)),"",VLOOKUP(A27,'Pay Calculation'!A$8:AJ$232,3,FALSE))</f>
        <v>0</v>
      </c>
      <c r="E27" s="66">
        <f t="shared" si="2"/>
        <v>43009</v>
      </c>
      <c r="F27" s="67" t="str">
        <f t="shared" si="0"/>
        <v/>
      </c>
      <c r="G27" s="68">
        <f>IF(ISNA(VLOOKUP(A27,'Pay Calculation'!A$8:AJ$232,34,FALSE)),"",VLOOKUP(A27,'Pay Calculation'!A$8:AJ$232,34,FALSE))</f>
        <v>2000</v>
      </c>
      <c r="H27" s="67">
        <f>IF(ISNA(VLOOKUP(A27,'Pay Calculation'!A$8:AJ$232,9,FALSE)),"",VLOOKUP(A27,'Pay Calculation'!A$8:AJ$232,9,FALSE))</f>
        <v>0</v>
      </c>
      <c r="I27" s="75">
        <f t="shared" si="3"/>
        <v>43009</v>
      </c>
      <c r="J27" s="107" t="str">
        <f>IF(ISNA(VLOOKUP(A27,'Pay Calculation'!A$8:AJ$232,36,FALSE)),"",VLOOKUP(A27,'Pay Calculation'!A$8:AJ$232,36,FALSE))</f>
        <v/>
      </c>
      <c r="K27" s="107" t="str">
        <f>IF(ISNA(VLOOKUP(A27,'Pay Calculation'!A$8:AJ$232,15,FALSE)),"",VLOOKUP(A27,'Pay Calculation'!A$8:AJ$232,15,FALSE))</f>
        <v/>
      </c>
      <c r="L27" s="69" t="str">
        <f>IF(AND('Statement of Fixation'!H44=""),"",'Statement of Fixation'!H44)</f>
        <v/>
      </c>
      <c r="M27" s="104" t="str">
        <f t="shared" si="1"/>
        <v/>
      </c>
    </row>
    <row r="28" spans="1:13" s="56" customFormat="1" ht="22.5" customHeight="1">
      <c r="A28" s="108">
        <f>IF(AND('Pay Calculation'!A28=""),"",'Pay Calculation'!A28)</f>
        <v>21</v>
      </c>
      <c r="B28" s="300">
        <f>IF(ISNA(VLOOKUP(A28,'Pay Calculation'!A$8:AJ$232,2,FALSE)),"",VLOOKUP(A28,'Pay Calculation'!A$8:AJ$232,2,FALSE))</f>
        <v>0</v>
      </c>
      <c r="C28" s="300"/>
      <c r="D28" s="142">
        <f>IF(ISNA(VLOOKUP(A28,'Pay Calculation'!A$8:AJ$232,3,FALSE)),"",VLOOKUP(A28,'Pay Calculation'!A$8:AJ$232,3,FALSE))</f>
        <v>0</v>
      </c>
      <c r="E28" s="66">
        <f t="shared" si="2"/>
        <v>43009</v>
      </c>
      <c r="F28" s="67" t="str">
        <f t="shared" si="0"/>
        <v/>
      </c>
      <c r="G28" s="68">
        <f>IF(ISNA(VLOOKUP(A28,'Pay Calculation'!A$8:AJ$232,34,FALSE)),"",VLOOKUP(A28,'Pay Calculation'!A$8:AJ$232,34,FALSE))</f>
        <v>2000</v>
      </c>
      <c r="H28" s="67">
        <f>IF(ISNA(VLOOKUP(A28,'Pay Calculation'!A$8:AJ$232,9,FALSE)),"",VLOOKUP(A28,'Pay Calculation'!A$8:AJ$232,9,FALSE))</f>
        <v>0</v>
      </c>
      <c r="I28" s="75">
        <f t="shared" si="3"/>
        <v>43009</v>
      </c>
      <c r="J28" s="107" t="str">
        <f>IF(ISNA(VLOOKUP(A28,'Pay Calculation'!A$8:AJ$232,36,FALSE)),"",VLOOKUP(A28,'Pay Calculation'!A$8:AJ$232,36,FALSE))</f>
        <v/>
      </c>
      <c r="K28" s="107" t="str">
        <f>IF(ISNA(VLOOKUP(A28,'Pay Calculation'!A$8:AJ$232,15,FALSE)),"",VLOOKUP(A28,'Pay Calculation'!A$8:AJ$232,15,FALSE))</f>
        <v/>
      </c>
      <c r="L28" s="69" t="str">
        <f>IF(AND('Statement of Fixation'!H45=""),"",'Statement of Fixation'!H45)</f>
        <v/>
      </c>
      <c r="M28" s="104" t="str">
        <f t="shared" si="1"/>
        <v/>
      </c>
    </row>
    <row r="29" spans="1:13" s="56" customFormat="1" ht="22.5" customHeight="1">
      <c r="A29" s="108">
        <f>IF(AND('Pay Calculation'!A29=""),"",'Pay Calculation'!A29)</f>
        <v>22</v>
      </c>
      <c r="B29" s="300">
        <f>IF(ISNA(VLOOKUP(A29,'Pay Calculation'!A$8:AJ$232,2,FALSE)),"",VLOOKUP(A29,'Pay Calculation'!A$8:AJ$232,2,FALSE))</f>
        <v>0</v>
      </c>
      <c r="C29" s="300"/>
      <c r="D29" s="142">
        <f>IF(ISNA(VLOOKUP(A29,'Pay Calculation'!A$8:AJ$232,3,FALSE)),"",VLOOKUP(A29,'Pay Calculation'!A$8:AJ$232,3,FALSE))</f>
        <v>0</v>
      </c>
      <c r="E29" s="66">
        <f t="shared" si="2"/>
        <v>43009</v>
      </c>
      <c r="F29" s="67" t="str">
        <f t="shared" si="0"/>
        <v/>
      </c>
      <c r="G29" s="68">
        <f>IF(ISNA(VLOOKUP(A29,'Pay Calculation'!A$8:AJ$232,34,FALSE)),"",VLOOKUP(A29,'Pay Calculation'!A$8:AJ$232,34,FALSE))</f>
        <v>1900</v>
      </c>
      <c r="H29" s="67">
        <f>IF(ISNA(VLOOKUP(A29,'Pay Calculation'!A$8:AJ$232,9,FALSE)),"",VLOOKUP(A29,'Pay Calculation'!A$8:AJ$232,9,FALSE))</f>
        <v>0</v>
      </c>
      <c r="I29" s="75">
        <f t="shared" si="3"/>
        <v>43009</v>
      </c>
      <c r="J29" s="107" t="str">
        <f>IF(ISNA(VLOOKUP(A29,'Pay Calculation'!A$8:AJ$232,36,FALSE)),"",VLOOKUP(A29,'Pay Calculation'!A$8:AJ$232,36,FALSE))</f>
        <v>L-3</v>
      </c>
      <c r="K29" s="107" t="str">
        <f>IF(ISNA(VLOOKUP(A29,'Pay Calculation'!A$8:AJ$232,15,FALSE)),"",VLOOKUP(A29,'Pay Calculation'!A$8:AJ$232,15,FALSE))</f>
        <v/>
      </c>
      <c r="L29" s="69" t="str">
        <f>IF(AND('Statement of Fixation'!H46=""),"",'Statement of Fixation'!H46)</f>
        <v/>
      </c>
      <c r="M29" s="104" t="str">
        <f t="shared" si="1"/>
        <v/>
      </c>
    </row>
    <row r="30" spans="1:13" s="56" customFormat="1" ht="22.5" customHeight="1">
      <c r="A30" s="108">
        <f>IF(AND('Pay Calculation'!A30=""),"",'Pay Calculation'!A30)</f>
        <v>23</v>
      </c>
      <c r="B30" s="300">
        <f>IF(ISNA(VLOOKUP(A30,'Pay Calculation'!A$8:AJ$232,2,FALSE)),"",VLOOKUP(A30,'Pay Calculation'!A$8:AJ$232,2,FALSE))</f>
        <v>0</v>
      </c>
      <c r="C30" s="300"/>
      <c r="D30" s="142">
        <f>IF(ISNA(VLOOKUP(A30,'Pay Calculation'!A$8:AJ$232,3,FALSE)),"",VLOOKUP(A30,'Pay Calculation'!A$8:AJ$232,3,FALSE))</f>
        <v>0</v>
      </c>
      <c r="E30" s="66">
        <f t="shared" si="2"/>
        <v>43009</v>
      </c>
      <c r="F30" s="67" t="str">
        <f t="shared" si="0"/>
        <v/>
      </c>
      <c r="G30" s="68">
        <f>IF(ISNA(VLOOKUP(A30,'Pay Calculation'!A$8:AJ$232,34,FALSE)),"",VLOOKUP(A30,'Pay Calculation'!A$8:AJ$232,34,FALSE))</f>
        <v>4800</v>
      </c>
      <c r="H30" s="67">
        <f>IF(ISNA(VLOOKUP(A30,'Pay Calculation'!A$8:AJ$232,9,FALSE)),"",VLOOKUP(A30,'Pay Calculation'!A$8:AJ$232,9,FALSE))</f>
        <v>0</v>
      </c>
      <c r="I30" s="75">
        <f t="shared" si="3"/>
        <v>43009</v>
      </c>
      <c r="J30" s="107" t="str">
        <f>IF(ISNA(VLOOKUP(A30,'Pay Calculation'!A$8:AJ$232,36,FALSE)),"",VLOOKUP(A30,'Pay Calculation'!A$8:AJ$232,36,FALSE))</f>
        <v/>
      </c>
      <c r="K30" s="107" t="str">
        <f>IF(ISNA(VLOOKUP(A30,'Pay Calculation'!A$8:AJ$232,15,FALSE)),"",VLOOKUP(A30,'Pay Calculation'!A$8:AJ$232,15,FALSE))</f>
        <v/>
      </c>
      <c r="L30" s="69" t="str">
        <f>IF(AND('Statement of Fixation'!H47=""),"",'Statement of Fixation'!H47)</f>
        <v/>
      </c>
      <c r="M30" s="104" t="str">
        <f t="shared" si="1"/>
        <v/>
      </c>
    </row>
    <row r="31" spans="1:13" s="56" customFormat="1" ht="22.5" customHeight="1">
      <c r="A31" s="108">
        <f>IF(AND('Pay Calculation'!A31=""),"",'Pay Calculation'!A31)</f>
        <v>24</v>
      </c>
      <c r="B31" s="300">
        <f>IF(ISNA(VLOOKUP(A31,'Pay Calculation'!A$8:AJ$232,2,FALSE)),"",VLOOKUP(A31,'Pay Calculation'!A$8:AJ$232,2,FALSE))</f>
        <v>0</v>
      </c>
      <c r="C31" s="300"/>
      <c r="D31" s="142">
        <f>IF(ISNA(VLOOKUP(A31,'Pay Calculation'!A$8:AJ$232,3,FALSE)),"",VLOOKUP(A31,'Pay Calculation'!A$8:AJ$232,3,FALSE))</f>
        <v>0</v>
      </c>
      <c r="E31" s="66">
        <f t="shared" si="2"/>
        <v>43009</v>
      </c>
      <c r="F31" s="67" t="str">
        <f t="shared" si="0"/>
        <v/>
      </c>
      <c r="G31" s="68">
        <f>IF(ISNA(VLOOKUP(A31,'Pay Calculation'!A$8:AJ$232,34,FALSE)),"",VLOOKUP(A31,'Pay Calculation'!A$8:AJ$232,34,FALSE))</f>
        <v>4800</v>
      </c>
      <c r="H31" s="67">
        <f>IF(ISNA(VLOOKUP(A31,'Pay Calculation'!A$8:AJ$232,9,FALSE)),"",VLOOKUP(A31,'Pay Calculation'!A$8:AJ$232,9,FALSE))</f>
        <v>0</v>
      </c>
      <c r="I31" s="75">
        <f t="shared" si="3"/>
        <v>43009</v>
      </c>
      <c r="J31" s="107" t="str">
        <f>IF(ISNA(VLOOKUP(A31,'Pay Calculation'!A$8:AJ$232,36,FALSE)),"",VLOOKUP(A31,'Pay Calculation'!A$8:AJ$232,36,FALSE))</f>
        <v/>
      </c>
      <c r="K31" s="107" t="str">
        <f>IF(ISNA(VLOOKUP(A31,'Pay Calculation'!A$8:AJ$232,15,FALSE)),"",VLOOKUP(A31,'Pay Calculation'!A$8:AJ$232,15,FALSE))</f>
        <v/>
      </c>
      <c r="L31" s="69" t="str">
        <f>IF(AND('Statement of Fixation'!H48=""),"",'Statement of Fixation'!H48)</f>
        <v/>
      </c>
      <c r="M31" s="104" t="str">
        <f t="shared" si="1"/>
        <v/>
      </c>
    </row>
    <row r="32" spans="1:13" s="56" customFormat="1" ht="22.5" customHeight="1">
      <c r="A32" s="108">
        <f>IF(AND('Pay Calculation'!A32=""),"",'Pay Calculation'!A32)</f>
        <v>25</v>
      </c>
      <c r="B32" s="300">
        <f>IF(ISNA(VLOOKUP(A32,'Pay Calculation'!A$8:AJ$232,2,FALSE)),"",VLOOKUP(A32,'Pay Calculation'!A$8:AJ$232,2,FALSE))</f>
        <v>0</v>
      </c>
      <c r="C32" s="300"/>
      <c r="D32" s="142">
        <f>IF(ISNA(VLOOKUP(A32,'Pay Calculation'!A$8:AJ$232,3,FALSE)),"",VLOOKUP(A32,'Pay Calculation'!A$8:AJ$232,3,FALSE))</f>
        <v>0</v>
      </c>
      <c r="E32" s="66">
        <f t="shared" si="2"/>
        <v>43009</v>
      </c>
      <c r="F32" s="67" t="str">
        <f t="shared" si="0"/>
        <v/>
      </c>
      <c r="G32" s="68">
        <f>IF(ISNA(VLOOKUP(A32,'Pay Calculation'!A$8:AJ$232,34,FALSE)),"",VLOOKUP(A32,'Pay Calculation'!A$8:AJ$232,34,FALSE))</f>
        <v>2000</v>
      </c>
      <c r="H32" s="67">
        <f>IF(ISNA(VLOOKUP(A32,'Pay Calculation'!A$8:AJ$232,9,FALSE)),"",VLOOKUP(A32,'Pay Calculation'!A$8:AJ$232,9,FALSE))</f>
        <v>0</v>
      </c>
      <c r="I32" s="75">
        <f t="shared" si="3"/>
        <v>43009</v>
      </c>
      <c r="J32" s="107" t="str">
        <f>IF(ISNA(VLOOKUP(A32,'Pay Calculation'!A$8:AJ$232,36,FALSE)),"",VLOOKUP(A32,'Pay Calculation'!A$8:AJ$232,36,FALSE))</f>
        <v/>
      </c>
      <c r="K32" s="107" t="str">
        <f>IF(ISNA(VLOOKUP(A32,'Pay Calculation'!A$8:AJ$232,15,FALSE)),"",VLOOKUP(A32,'Pay Calculation'!A$8:AJ$232,15,FALSE))</f>
        <v/>
      </c>
      <c r="L32" s="69" t="str">
        <f>IF(AND('Statement of Fixation'!H49=""),"",'Statement of Fixation'!H49)</f>
        <v/>
      </c>
      <c r="M32" s="104" t="str">
        <f t="shared" si="1"/>
        <v/>
      </c>
    </row>
    <row r="33" spans="1:22" s="56" customFormat="1" ht="18.75">
      <c r="A33" s="304" t="s">
        <v>160</v>
      </c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V33" s="56">
        <f>IF(AND(G8="2400A"),"2400",IF(AND(G8="2400B"),"2400",IF(AND(G8="2400C"),"2400",IF(AND(G8="2800A"),"2800",IF(AND(G8="2800B"),"2800",IF(AND(G8="5400A"),"5400",IF(AND(G8="5400B"),"5400",G8)))))))</f>
        <v>4200</v>
      </c>
    </row>
    <row r="34" spans="1:22" s="56" customFormat="1" ht="18.75">
      <c r="H34" s="70"/>
      <c r="I34" s="70"/>
      <c r="J34" s="70"/>
      <c r="K34" s="307" t="s">
        <v>162</v>
      </c>
      <c r="L34" s="307"/>
      <c r="M34" s="307"/>
    </row>
    <row r="35" spans="1:22" s="56" customFormat="1" ht="18.75">
      <c r="H35" s="70"/>
      <c r="I35" s="70"/>
      <c r="J35" s="70"/>
      <c r="K35" s="302" t="str">
        <f>IF(AND('Pay Calculation'!C1=""),"",'Pay Calculation'!C1)</f>
        <v>Block Elemantry Education Office , Panchyat Samiti- Sojat City (pali)</v>
      </c>
      <c r="L35" s="302"/>
      <c r="M35" s="302"/>
    </row>
    <row r="36" spans="1:22" s="56" customFormat="1" ht="18.75">
      <c r="B36" s="71" t="s">
        <v>153</v>
      </c>
      <c r="C36" s="71"/>
      <c r="D36" s="71"/>
      <c r="E36" s="71"/>
      <c r="F36" s="71"/>
      <c r="G36" s="71"/>
      <c r="H36" s="71" t="s">
        <v>154</v>
      </c>
      <c r="K36" s="302"/>
      <c r="L36" s="302"/>
      <c r="M36" s="302"/>
    </row>
    <row r="37" spans="1:22" s="56" customFormat="1" ht="18.75">
      <c r="B37" s="305" t="s">
        <v>155</v>
      </c>
      <c r="C37" s="305"/>
      <c r="D37" s="305"/>
      <c r="E37" s="305"/>
      <c r="F37" s="305"/>
      <c r="G37" s="305"/>
      <c r="H37" s="305"/>
      <c r="I37" s="72"/>
      <c r="J37" s="72"/>
      <c r="K37" s="72"/>
      <c r="Q37" s="73"/>
    </row>
    <row r="38" spans="1:22" s="56" customFormat="1" ht="18.75">
      <c r="A38" s="143">
        <v>1</v>
      </c>
      <c r="B38" s="308" t="s">
        <v>195</v>
      </c>
      <c r="C38" s="308"/>
      <c r="D38" s="308"/>
      <c r="E38" s="308"/>
      <c r="F38" s="71"/>
      <c r="G38" s="71"/>
      <c r="H38" s="71"/>
    </row>
    <row r="39" spans="1:22" s="56" customFormat="1" ht="18.75">
      <c r="A39" s="144">
        <v>2</v>
      </c>
      <c r="B39" s="71" t="s">
        <v>156</v>
      </c>
      <c r="C39" s="55"/>
      <c r="D39" s="306" t="str">
        <f>IF(AND('Pay Calculation'!C33=""),"",'Pay Calculation'!C33)</f>
        <v/>
      </c>
      <c r="E39" s="306"/>
      <c r="F39" s="140" t="str">
        <f>IF(AND('Pay Calculation'!G33=""),"",'Pay Calculation'!G33)</f>
        <v/>
      </c>
      <c r="G39" s="55"/>
      <c r="H39" s="55"/>
    </row>
    <row r="40" spans="1:22" s="56" customFormat="1" ht="18.75">
      <c r="A40" s="145">
        <v>3</v>
      </c>
      <c r="B40" s="71" t="s">
        <v>157</v>
      </c>
      <c r="C40" s="55"/>
      <c r="D40" s="141"/>
      <c r="E40" s="141"/>
      <c r="H40" s="303"/>
      <c r="I40" s="303"/>
      <c r="J40" s="303"/>
      <c r="K40" s="303"/>
      <c r="L40" s="303"/>
    </row>
    <row r="41" spans="1:22" s="56" customFormat="1" ht="18.75">
      <c r="A41" s="141"/>
      <c r="B41" s="141"/>
      <c r="C41" s="141"/>
      <c r="D41" s="141"/>
      <c r="E41" s="141"/>
      <c r="H41" s="70"/>
      <c r="I41" s="70"/>
      <c r="J41" s="70"/>
      <c r="K41" s="301" t="str">
        <f>K34</f>
        <v>gLrk{kj e; lhy</v>
      </c>
      <c r="L41" s="301"/>
      <c r="M41" s="301"/>
    </row>
    <row r="42" spans="1:22" s="56" customFormat="1" ht="18.75">
      <c r="H42" s="70"/>
      <c r="I42" s="70"/>
      <c r="J42" s="70"/>
      <c r="K42" s="302" t="str">
        <f>IF(AND('Pay Calculation'!C1=""),"",'Pay Calculation'!C1)</f>
        <v>Block Elemantry Education Office , Panchyat Samiti- Sojat City (pali)</v>
      </c>
      <c r="L42" s="302"/>
      <c r="M42" s="302"/>
      <c r="P42" s="56" t="s">
        <v>158</v>
      </c>
    </row>
    <row r="43" spans="1:22" s="56" customFormat="1" ht="18.75">
      <c r="K43" s="302"/>
      <c r="L43" s="302"/>
      <c r="M43" s="302"/>
    </row>
  </sheetData>
  <sheetProtection password="C1FB" sheet="1" objects="1" scenarios="1" formatCells="0" formatColumns="0" formatRows="0" selectLockedCells="1"/>
  <mergeCells count="50">
    <mergeCell ref="A1:M1"/>
    <mergeCell ref="A2:M2"/>
    <mergeCell ref="B5:D5"/>
    <mergeCell ref="A6:A7"/>
    <mergeCell ref="B6:C7"/>
    <mergeCell ref="D6:D7"/>
    <mergeCell ref="E6:E7"/>
    <mergeCell ref="F6:H6"/>
    <mergeCell ref="I6:K6"/>
    <mergeCell ref="A4:C4"/>
    <mergeCell ref="H4:M4"/>
    <mergeCell ref="G5:M5"/>
    <mergeCell ref="L6:L7"/>
    <mergeCell ref="M6:M7"/>
    <mergeCell ref="B3:J3"/>
    <mergeCell ref="K3:M3"/>
    <mergeCell ref="K41:M41"/>
    <mergeCell ref="K35:M36"/>
    <mergeCell ref="K42:M43"/>
    <mergeCell ref="H40:L40"/>
    <mergeCell ref="B8:C8"/>
    <mergeCell ref="A33:M33"/>
    <mergeCell ref="B37:H37"/>
    <mergeCell ref="D39:E39"/>
    <mergeCell ref="K34:M34"/>
    <mergeCell ref="B38:E3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31:C31"/>
    <mergeCell ref="B32:C32"/>
    <mergeCell ref="B25:C25"/>
    <mergeCell ref="B26:C26"/>
    <mergeCell ref="B27:C27"/>
    <mergeCell ref="B28:C28"/>
    <mergeCell ref="B29:C29"/>
  </mergeCells>
  <pageMargins left="0.7" right="0.4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D2" sqref="D2"/>
    </sheetView>
  </sheetViews>
  <sheetFormatPr defaultRowHeight="15"/>
  <cols>
    <col min="1" max="16384" width="9.140625" style="1"/>
  </cols>
  <sheetData>
    <row r="1" spans="1:10" s="55" customFormat="1" ht="19.5" thickBot="1">
      <c r="A1" s="338" t="str">
        <f>IF(AND('Pay Calculation'!C1=""),"",'Pay Calculation'!C1)</f>
        <v>Block Elemantry Education Office , Panchyat Samiti- Sojat City (pali)</v>
      </c>
      <c r="B1" s="338"/>
      <c r="C1" s="338"/>
      <c r="D1" s="338"/>
      <c r="E1" s="338"/>
      <c r="F1" s="338"/>
      <c r="G1" s="338"/>
      <c r="H1" s="338"/>
      <c r="I1" s="338"/>
    </row>
    <row r="2" spans="1:10" s="55" customFormat="1" ht="18" customHeight="1" thickTop="1" thickBot="1">
      <c r="A2" s="325" t="s">
        <v>249</v>
      </c>
      <c r="B2" s="325"/>
      <c r="C2" s="325"/>
      <c r="D2" s="146">
        <v>1</v>
      </c>
    </row>
    <row r="3" spans="1:10" s="55" customFormat="1" ht="19.5" thickTop="1">
      <c r="A3" s="325" t="s">
        <v>219</v>
      </c>
      <c r="B3" s="325"/>
      <c r="C3" s="325"/>
      <c r="D3" s="333" t="str">
        <f>IF(ISNA(VLOOKUP(D2,'Pay Calculation'!A$8:AJ$232,2,FALSE)),"",VLOOKUP(D2,'Pay Calculation'!A$8:AJ$232,2,FALSE))</f>
        <v>HEERA LAL JAT</v>
      </c>
      <c r="E3" s="333"/>
      <c r="F3" s="333"/>
      <c r="G3" s="333"/>
      <c r="H3" s="333"/>
      <c r="I3" s="333"/>
    </row>
    <row r="4" spans="1:10" s="55" customFormat="1" ht="18.75">
      <c r="A4" s="325" t="s">
        <v>218</v>
      </c>
      <c r="B4" s="325"/>
      <c r="C4" s="325"/>
      <c r="D4" s="333" t="str">
        <f>IF(ISNA(VLOOKUP(D2,'Pay Calculation'!A$8:AJ$232,3,FALSE)),"",VLOOKUP(D2,'Pay Calculation'!A$8:AJ$232,3,FALSE))</f>
        <v>TEACHER</v>
      </c>
      <c r="E4" s="333"/>
      <c r="F4" s="333"/>
      <c r="G4" s="333"/>
      <c r="H4" s="333"/>
      <c r="I4" s="333"/>
    </row>
    <row r="5" spans="1:10" s="55" customFormat="1" ht="18.75">
      <c r="A5" s="325" t="s">
        <v>196</v>
      </c>
      <c r="B5" s="325"/>
      <c r="C5" s="325"/>
      <c r="D5" s="333" t="str">
        <f>IF(ISNA(VLOOKUP(D2,'Pay Calculation'!A$8:AJ$232,4,FALSE)),"",VLOOKUP(D2,'Pay Calculation'!A$8:AJ$232,4,FALSE))</f>
        <v>G.U.P.S. POTALIYA</v>
      </c>
      <c r="E5" s="333"/>
      <c r="F5" s="333"/>
      <c r="G5" s="333"/>
      <c r="H5" s="333"/>
      <c r="I5" s="333"/>
      <c r="J5" s="55">
        <v>1</v>
      </c>
    </row>
    <row r="6" spans="1:10" s="55" customFormat="1" ht="18.75">
      <c r="A6" s="334" t="s">
        <v>171</v>
      </c>
      <c r="B6" s="334"/>
      <c r="C6" s="334"/>
      <c r="D6" s="333" t="str">
        <f>IF(ISNA(VLOOKUP(D2,'Pay Calculation'!A$8:AJ$232,7,FALSE)),"",VLOOKUP(D2,'Pay Calculation'!A$8:AJ$232,7,FALSE))</f>
        <v>PB-2</v>
      </c>
      <c r="E6" s="333"/>
      <c r="F6" s="333"/>
      <c r="G6" s="333"/>
      <c r="H6" s="333"/>
      <c r="I6" s="333"/>
    </row>
    <row r="7" spans="1:10" s="55" customFormat="1" ht="18.75">
      <c r="A7" s="334" t="s">
        <v>163</v>
      </c>
      <c r="B7" s="334"/>
      <c r="C7" s="334"/>
      <c r="D7" s="333">
        <f>IF(ISNA(VLOOKUP(D2,'Pay Calculation'!A$8:AJ$232,34,FALSE)),"",VLOOKUP(D2,'Pay Calculation'!A$8:AJ$232,34,FALSE))</f>
        <v>4200</v>
      </c>
      <c r="E7" s="333"/>
      <c r="F7" s="333"/>
      <c r="G7" s="333"/>
      <c r="H7" s="333"/>
      <c r="I7" s="333"/>
    </row>
    <row r="8" spans="1:10" s="55" customFormat="1" ht="18.75">
      <c r="A8" s="334" t="s">
        <v>164</v>
      </c>
      <c r="B8" s="334"/>
      <c r="C8" s="334"/>
      <c r="D8" s="333">
        <f>IF(ISNA(VLOOKUP(D2,'Pay Calculation'!A$8:AJ$232,35,FALSE)),"",VLOOKUP(D2,'Pay Calculation'!A$8:AJ$232,35,FALSE))</f>
        <v>12</v>
      </c>
      <c r="E8" s="333"/>
      <c r="F8" s="333"/>
      <c r="G8" s="333"/>
      <c r="H8" s="333"/>
      <c r="I8" s="333"/>
    </row>
    <row r="9" spans="1:10" s="55" customFormat="1" ht="18.75">
      <c r="A9" s="334" t="s">
        <v>165</v>
      </c>
      <c r="B9" s="334"/>
      <c r="C9" s="334"/>
      <c r="D9" s="333" t="str">
        <f>IF(ISNA(VLOOKUP(D2,'Pay Calculation'!A$8:AJ$232,36,FALSE)),"",VLOOKUP(D2,'Pay Calculation'!A$8:AJ$232,36,FALSE))</f>
        <v>L-11</v>
      </c>
      <c r="E9" s="333"/>
      <c r="F9" s="333"/>
      <c r="G9" s="333"/>
      <c r="H9" s="333"/>
      <c r="I9" s="333"/>
    </row>
    <row r="10" spans="1:10" s="55" customFormat="1" ht="18.75">
      <c r="D10" s="335" t="s">
        <v>169</v>
      </c>
      <c r="E10" s="335"/>
      <c r="F10" s="335"/>
    </row>
    <row r="11" spans="1:10" s="55" customFormat="1" ht="18.75">
      <c r="D11" s="336" t="s">
        <v>170</v>
      </c>
      <c r="E11" s="336"/>
      <c r="F11" s="336"/>
    </row>
    <row r="12" spans="1:10" s="55" customFormat="1" ht="15.75"/>
    <row r="13" spans="1:10" s="55" customFormat="1" ht="21" customHeight="1">
      <c r="A13" s="339" t="s">
        <v>15</v>
      </c>
      <c r="B13" s="339"/>
      <c r="C13" s="339"/>
      <c r="D13" s="339"/>
      <c r="E13" s="339"/>
      <c r="F13" s="339"/>
      <c r="G13" s="337" t="s">
        <v>168</v>
      </c>
      <c r="H13" s="337"/>
      <c r="I13" s="337"/>
    </row>
    <row r="14" spans="1:10" s="55" customFormat="1" ht="18.75">
      <c r="A14" s="326" t="s">
        <v>10</v>
      </c>
      <c r="B14" s="326"/>
      <c r="C14" s="326"/>
      <c r="D14" s="326"/>
      <c r="E14" s="326"/>
      <c r="F14" s="326"/>
      <c r="G14" s="326">
        <f>IF(ISNA(VLOOKUP(D2,'Pay Calculation'!A$8:AJ$232,9,FALSE)),"",VLOOKUP(D2,'Pay Calculation'!A$8:AJ$232,9,FALSE))</f>
        <v>17550</v>
      </c>
      <c r="H14" s="326"/>
      <c r="I14" s="326"/>
    </row>
    <row r="15" spans="1:10" s="55" customFormat="1" ht="18.75">
      <c r="A15" s="326" t="s">
        <v>166</v>
      </c>
      <c r="B15" s="326"/>
      <c r="C15" s="326"/>
      <c r="D15" s="326"/>
      <c r="E15" s="326"/>
      <c r="F15" s="326"/>
      <c r="G15" s="326">
        <f>IF(ISNA(VLOOKUP(D2,'Pay Calculation'!A$8:AJ$232,13,FALSE)),"",VLOOKUP(D2,'Pay Calculation'!A$8:AJ$232,13,FALSE))</f>
        <v>45103.5</v>
      </c>
      <c r="H15" s="326"/>
      <c r="I15" s="326"/>
    </row>
    <row r="16" spans="1:10" s="55" customFormat="1" ht="18.75">
      <c r="A16" s="326" t="s">
        <v>8</v>
      </c>
      <c r="B16" s="326"/>
      <c r="C16" s="326"/>
      <c r="D16" s="326"/>
      <c r="E16" s="326"/>
      <c r="F16" s="326"/>
      <c r="G16" s="326">
        <f>IF(ISNA(VLOOKUP(D2,'Pay Calculation'!A$8:AJ$232,15,FALSE)),"",VLOOKUP(D2,'Pay Calculation'!A$8:AJ$232,15,FALSE))</f>
        <v>46500</v>
      </c>
      <c r="H16" s="326"/>
      <c r="I16" s="326"/>
    </row>
    <row r="17" spans="1:9" s="55" customFormat="1" ht="21" customHeight="1">
      <c r="A17" s="327" t="s">
        <v>5</v>
      </c>
      <c r="B17" s="327"/>
      <c r="C17" s="327"/>
      <c r="D17" s="327"/>
      <c r="E17" s="327"/>
      <c r="F17" s="327"/>
      <c r="G17" s="326">
        <f>IF(ISNA(VLOOKUP(D2,'Pay Calculation'!A$8:AJ$232,16,FALSE)),"",VLOOKUP(D2,'Pay Calculation'!A$8:AJ$232,16,FALSE))</f>
        <v>46500</v>
      </c>
      <c r="H17" s="326"/>
      <c r="I17" s="326"/>
    </row>
    <row r="18" spans="1:9" s="55" customFormat="1" ht="18.75">
      <c r="A18" s="326" t="s">
        <v>0</v>
      </c>
      <c r="B18" s="326"/>
      <c r="C18" s="326"/>
      <c r="D18" s="326"/>
      <c r="E18" s="326"/>
      <c r="F18" s="326"/>
      <c r="G18" s="326">
        <f>IF(ISNA(VLOOKUP(D2,'Pay Calculation'!A$8:AJ$232,17,FALSE)),"",VLOOKUP(D2,'Pay Calculation'!A$8:AJ$232,17,FALSE))</f>
        <v>2325</v>
      </c>
      <c r="H18" s="326"/>
      <c r="I18" s="326"/>
    </row>
    <row r="19" spans="1:9" s="55" customFormat="1" ht="21" customHeight="1">
      <c r="A19" s="326" t="s">
        <v>1</v>
      </c>
      <c r="B19" s="326"/>
      <c r="C19" s="326"/>
      <c r="D19" s="326"/>
      <c r="E19" s="326"/>
      <c r="F19" s="326"/>
      <c r="G19" s="327">
        <f>IF(ISNA(VLOOKUP(D2,'Pay Calculation'!A$8:AJ$232,18,FALSE)),"",VLOOKUP(D2,'Pay Calculation'!A$8:AJ$232,18,FALSE))</f>
        <v>48825</v>
      </c>
      <c r="H19" s="327"/>
      <c r="I19" s="327"/>
    </row>
    <row r="20" spans="1:9" s="55" customFormat="1" ht="18.75">
      <c r="A20" s="326" t="s">
        <v>2</v>
      </c>
      <c r="B20" s="326"/>
      <c r="C20" s="326"/>
      <c r="D20" s="326"/>
      <c r="E20" s="326"/>
      <c r="F20" s="326"/>
      <c r="G20" s="326">
        <f>IF(ISNA(VLOOKUP(D2,'Pay Calculation'!A$8:AJ$232,19,FALSE)),"",VLOOKUP(D2,'Pay Calculation'!A$8:AJ$232,19,FALSE))</f>
        <v>3720</v>
      </c>
      <c r="H20" s="326"/>
      <c r="I20" s="326"/>
    </row>
    <row r="21" spans="1:9" s="55" customFormat="1" ht="18.75">
      <c r="A21" s="326" t="s">
        <v>91</v>
      </c>
      <c r="B21" s="326"/>
      <c r="C21" s="326"/>
      <c r="D21" s="326"/>
      <c r="E21" s="326"/>
      <c r="F21" s="326"/>
      <c r="G21" s="326">
        <f>IF(ISNA(VLOOKUP(D2,'Pay Calculation'!A$8:AJ$232,20,FALSE)),"",VLOOKUP(D2,'Pay Calculation'!A$8:AJ$232,20,FALSE))</f>
        <v>0</v>
      </c>
      <c r="H21" s="326"/>
      <c r="I21" s="326"/>
    </row>
    <row r="22" spans="1:9" s="55" customFormat="1" ht="18.75">
      <c r="A22" s="326" t="s">
        <v>197</v>
      </c>
      <c r="B22" s="326"/>
      <c r="C22" s="326"/>
      <c r="D22" s="326"/>
      <c r="E22" s="326"/>
      <c r="F22" s="326"/>
      <c r="G22" s="326">
        <f>IF(ISNA(VLOOKUP(D2,'Pay Calculation'!A$8:AJ$232,21,FALSE)),"",VLOOKUP(D2,'Pay Calculation'!A$8:AJ$232,21,FALSE))</f>
        <v>0</v>
      </c>
      <c r="H22" s="326"/>
      <c r="I22" s="326"/>
    </row>
    <row r="23" spans="1:9" s="55" customFormat="1" ht="18.75">
      <c r="A23" s="326" t="s">
        <v>199</v>
      </c>
      <c r="B23" s="326"/>
      <c r="C23" s="326"/>
      <c r="D23" s="326"/>
      <c r="E23" s="326"/>
      <c r="F23" s="326"/>
      <c r="G23" s="326">
        <f>IF(ISNA(VLOOKUP(D2,'Pay Calculation'!A$8:AJ$232,22,FALSE)),"",VLOOKUP(D2,'Pay Calculation'!A$8:AJ$232,22,FALSE))</f>
        <v>0</v>
      </c>
      <c r="H23" s="326"/>
      <c r="I23" s="326"/>
    </row>
    <row r="24" spans="1:9" s="55" customFormat="1" ht="18.75">
      <c r="A24" s="326" t="s">
        <v>200</v>
      </c>
      <c r="B24" s="326"/>
      <c r="C24" s="326"/>
      <c r="D24" s="326"/>
      <c r="E24" s="326"/>
      <c r="F24" s="326"/>
      <c r="G24" s="326">
        <f>IF(ISNA(VLOOKUP(D2,'Pay Calculation'!A$8:AJ$232,23,FALSE)),"",VLOOKUP(D2,'Pay Calculation'!A$8:AJ$232,23,FALSE))</f>
        <v>0</v>
      </c>
      <c r="H24" s="326"/>
      <c r="I24" s="326"/>
    </row>
    <row r="25" spans="1:9" s="55" customFormat="1" ht="23.25" customHeight="1">
      <c r="A25" s="327" t="s">
        <v>3</v>
      </c>
      <c r="B25" s="327"/>
      <c r="C25" s="327"/>
      <c r="D25" s="327"/>
      <c r="E25" s="327"/>
      <c r="F25" s="327"/>
      <c r="G25" s="328">
        <f>IF(ISNA(VLOOKUP(D2,'Pay Calculation'!A$8:AJ$232,24,FALSE)),"",VLOOKUP(D2,'Pay Calculation'!A$8:AJ$232,24,FALSE))</f>
        <v>52545</v>
      </c>
      <c r="H25" s="328"/>
      <c r="I25" s="328"/>
    </row>
    <row r="26" spans="1:9" s="55" customFormat="1" ht="21">
      <c r="A26" s="329" t="s">
        <v>11</v>
      </c>
      <c r="B26" s="329"/>
      <c r="C26" s="329"/>
      <c r="D26" s="329"/>
      <c r="E26" s="329"/>
      <c r="F26" s="329"/>
      <c r="G26" s="329"/>
      <c r="H26" s="329"/>
      <c r="I26" s="329"/>
    </row>
    <row r="27" spans="1:9" s="55" customFormat="1" ht="18.75">
      <c r="A27" s="326" t="s">
        <v>167</v>
      </c>
      <c r="B27" s="326"/>
      <c r="C27" s="326"/>
      <c r="D27" s="326"/>
      <c r="E27" s="326"/>
      <c r="F27" s="326"/>
      <c r="G27" s="332">
        <f>IF(ISNA(VLOOKUP(D2,'Pay Calculation'!A$8:AJ$232,25,FALSE)),"",VLOOKUP(D2,'Pay Calculation'!A$8:AJ$232,25,FALSE))</f>
        <v>0</v>
      </c>
      <c r="H27" s="332"/>
      <c r="I27" s="332"/>
    </row>
    <row r="28" spans="1:9" s="55" customFormat="1" ht="18.75">
      <c r="A28" s="326" t="s">
        <v>22</v>
      </c>
      <c r="B28" s="326"/>
      <c r="C28" s="326"/>
      <c r="D28" s="326"/>
      <c r="E28" s="326"/>
      <c r="F28" s="326"/>
      <c r="G28" s="332">
        <f>IF(ISNA(VLOOKUP(D2,'Pay Calculation'!A$8:AJ$232,26,FALSE)),"",VLOOKUP(D2,'Pay Calculation'!A$8:AJ$232,26,FALSE))</f>
        <v>1100</v>
      </c>
      <c r="H28" s="332"/>
      <c r="I28" s="332"/>
    </row>
    <row r="29" spans="1:9" s="55" customFormat="1" ht="18.75">
      <c r="A29" s="326" t="s">
        <v>12</v>
      </c>
      <c r="B29" s="326"/>
      <c r="C29" s="326"/>
      <c r="D29" s="326"/>
      <c r="E29" s="326"/>
      <c r="F29" s="326"/>
      <c r="G29" s="332">
        <f>IF(ISNA(VLOOKUP(D2,'Pay Calculation'!A$8:AJ$232,27,FALSE)),"",VLOOKUP(D2,'Pay Calculation'!A$8:AJ$232,27,FALSE))</f>
        <v>1450</v>
      </c>
      <c r="H29" s="332"/>
      <c r="I29" s="332"/>
    </row>
    <row r="30" spans="1:9" s="55" customFormat="1" ht="18.75">
      <c r="A30" s="326" t="s">
        <v>13</v>
      </c>
      <c r="B30" s="326"/>
      <c r="C30" s="326"/>
      <c r="D30" s="326"/>
      <c r="E30" s="326"/>
      <c r="F30" s="326"/>
      <c r="G30" s="332">
        <f>IF(ISNA(VLOOKUP(D2,'Pay Calculation'!A$8:AJ$232,28,FALSE)),"",VLOOKUP(D2,'Pay Calculation'!A$8:AJ$232,28,FALSE))</f>
        <v>511</v>
      </c>
      <c r="H30" s="332"/>
      <c r="I30" s="332"/>
    </row>
    <row r="31" spans="1:9" s="55" customFormat="1" ht="18.75">
      <c r="A31" s="326" t="s">
        <v>14</v>
      </c>
      <c r="B31" s="326"/>
      <c r="C31" s="326"/>
      <c r="D31" s="326"/>
      <c r="E31" s="326"/>
      <c r="F31" s="326"/>
      <c r="G31" s="332">
        <f>IF(ISNA(VLOOKUP(D2,'Pay Calculation'!A$8:AJ$232,29,FALSE)),"",VLOOKUP(D2,'Pay Calculation'!A$8:AJ$232,29,FALSE))</f>
        <v>2158</v>
      </c>
      <c r="H31" s="332"/>
      <c r="I31" s="332"/>
    </row>
    <row r="32" spans="1:9" s="55" customFormat="1" ht="18.75">
      <c r="A32" s="326" t="s">
        <v>24</v>
      </c>
      <c r="B32" s="326"/>
      <c r="C32" s="326"/>
      <c r="D32" s="326"/>
      <c r="E32" s="326"/>
      <c r="F32" s="326"/>
      <c r="G32" s="332">
        <f>IF(ISNA(VLOOKUP(D2,'Pay Calculation'!A$8:AJ$232,30,FALSE)),"",VLOOKUP(D2,'Pay Calculation'!A$8:AJ$232,30,FALSE))</f>
        <v>2000</v>
      </c>
      <c r="H32" s="332"/>
      <c r="I32" s="332"/>
    </row>
    <row r="33" spans="1:9" s="55" customFormat="1" ht="18.75">
      <c r="A33" s="326" t="s">
        <v>9</v>
      </c>
      <c r="B33" s="326"/>
      <c r="C33" s="326"/>
      <c r="D33" s="326"/>
      <c r="E33" s="326"/>
      <c r="F33" s="326"/>
      <c r="G33" s="332">
        <f>IF(ISNA(VLOOKUP(D2,'Pay Calculation'!A$8:AJ$232,31,FALSE)),"",VLOOKUP(D2,'Pay Calculation'!A$8:AJ$232,31,FALSE))</f>
        <v>0</v>
      </c>
      <c r="H33" s="332"/>
      <c r="I33" s="332"/>
    </row>
    <row r="34" spans="1:9" s="55" customFormat="1" ht="21" customHeight="1">
      <c r="A34" s="326" t="s">
        <v>6</v>
      </c>
      <c r="B34" s="326"/>
      <c r="C34" s="326"/>
      <c r="D34" s="326"/>
      <c r="E34" s="326"/>
      <c r="F34" s="326"/>
      <c r="G34" s="330">
        <f>IF(ISNA(VLOOKUP(D2,'Pay Calculation'!A$8:AJ$232,32,FALSE)),"",VLOOKUP(D2,'Pay Calculation'!A$8:AJ$232,32,FALSE))</f>
        <v>7219</v>
      </c>
      <c r="H34" s="330"/>
      <c r="I34" s="330"/>
    </row>
    <row r="35" spans="1:9" s="55" customFormat="1" ht="23.25" customHeight="1">
      <c r="A35" s="328" t="s">
        <v>4</v>
      </c>
      <c r="B35" s="328"/>
      <c r="C35" s="328"/>
      <c r="D35" s="328"/>
      <c r="E35" s="328"/>
      <c r="F35" s="328"/>
      <c r="G35" s="331">
        <f>IF(ISNA(VLOOKUP(D2,'Pay Calculation'!A$8:AJ$232,33,FALSE)),"",VLOOKUP(D2,'Pay Calculation'!A$8:AJ$232,33,FALSE))</f>
        <v>45326</v>
      </c>
      <c r="H35" s="331"/>
      <c r="I35" s="331"/>
    </row>
    <row r="36" spans="1:9" s="55" customFormat="1" ht="15.75"/>
    <row r="37" spans="1:9" s="55" customFormat="1" ht="15.75"/>
    <row r="38" spans="1:9" s="55" customFormat="1" ht="15.75"/>
    <row r="39" spans="1:9" s="55" customFormat="1" ht="15.75"/>
    <row r="40" spans="1:9" s="55" customFormat="1" ht="15.75"/>
    <row r="41" spans="1:9" s="55" customFormat="1" ht="15.75"/>
    <row r="42" spans="1:9" s="55" customFormat="1" ht="15.75"/>
    <row r="43" spans="1:9" s="55" customFormat="1" ht="15.75"/>
  </sheetData>
  <sheetProtection password="C1FB" sheet="1" objects="1" scenarios="1" selectLockedCells="1"/>
  <mergeCells count="63">
    <mergeCell ref="A1:I1"/>
    <mergeCell ref="A3:C3"/>
    <mergeCell ref="A4:C4"/>
    <mergeCell ref="A5:C5"/>
    <mergeCell ref="A7:C7"/>
    <mergeCell ref="D3:I3"/>
    <mergeCell ref="D4:I4"/>
    <mergeCell ref="D5:I5"/>
    <mergeCell ref="D7:I7"/>
    <mergeCell ref="A6:C6"/>
    <mergeCell ref="D6:I6"/>
    <mergeCell ref="G25:I25"/>
    <mergeCell ref="D8:I8"/>
    <mergeCell ref="A9:C9"/>
    <mergeCell ref="D9:I9"/>
    <mergeCell ref="A8:C8"/>
    <mergeCell ref="D10:F10"/>
    <mergeCell ref="D11:F11"/>
    <mergeCell ref="G16:I16"/>
    <mergeCell ref="G17:I17"/>
    <mergeCell ref="G18:I18"/>
    <mergeCell ref="G19:I19"/>
    <mergeCell ref="G20:I20"/>
    <mergeCell ref="G13:I13"/>
    <mergeCell ref="G14:I14"/>
    <mergeCell ref="G15:I15"/>
    <mergeCell ref="A18:F18"/>
    <mergeCell ref="A34:F34"/>
    <mergeCell ref="A35:F35"/>
    <mergeCell ref="A32:F32"/>
    <mergeCell ref="A33:F33"/>
    <mergeCell ref="A26:I26"/>
    <mergeCell ref="G34:I34"/>
    <mergeCell ref="G35:I35"/>
    <mergeCell ref="G27:I27"/>
    <mergeCell ref="G28:I28"/>
    <mergeCell ref="G29:I29"/>
    <mergeCell ref="G30:I30"/>
    <mergeCell ref="G31:I31"/>
    <mergeCell ref="G32:I32"/>
    <mergeCell ref="G33:I33"/>
    <mergeCell ref="A25:F25"/>
    <mergeCell ref="A30:F30"/>
    <mergeCell ref="A31:F31"/>
    <mergeCell ref="A27:F27"/>
    <mergeCell ref="A28:F28"/>
    <mergeCell ref="A29:F29"/>
    <mergeCell ref="A2:C2"/>
    <mergeCell ref="G23:I23"/>
    <mergeCell ref="G24:I24"/>
    <mergeCell ref="A16:F16"/>
    <mergeCell ref="A17:F17"/>
    <mergeCell ref="A19:F19"/>
    <mergeCell ref="A20:F20"/>
    <mergeCell ref="A21:F21"/>
    <mergeCell ref="A22:F22"/>
    <mergeCell ref="A23:F23"/>
    <mergeCell ref="A24:F24"/>
    <mergeCell ref="G22:I22"/>
    <mergeCell ref="G21:I21"/>
    <mergeCell ref="A13:F13"/>
    <mergeCell ref="A14:F14"/>
    <mergeCell ref="A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Pay Calculation</vt:lpstr>
      <vt:lpstr>Statement of Fixation</vt:lpstr>
      <vt:lpstr>Option Form</vt:lpstr>
      <vt:lpstr>Fiting</vt:lpstr>
      <vt:lpstr>Pay Slip with 7th Pay</vt:lpstr>
      <vt:lpstr>Fiting!Print_Area</vt:lpstr>
      <vt:lpstr>'Option Form'!Print_Area</vt:lpstr>
      <vt:lpstr>'Pay Slip with 7th Pay'!Print_Area</vt:lpstr>
      <vt:lpstr>'Statement of Fixation'!Print_Area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heeralaljatchandawal@gmail.com</dc:creator>
  <cp:lastModifiedBy>SHRI BAJARANG BALI</cp:lastModifiedBy>
  <cp:lastPrinted>2011-04-20T23:40:14Z</cp:lastPrinted>
  <dcterms:created xsi:type="dcterms:W3CDTF">2017-10-02T21:50:09Z</dcterms:created>
  <dcterms:modified xsi:type="dcterms:W3CDTF">2017-11-11T03:54:10Z</dcterms:modified>
</cp:coreProperties>
</file>