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filterPrivacy="1" updateLinks="never" codeName="ThisWorkbook" defaultThemeVersion="124226"/>
  <bookViews>
    <workbookView xWindow="240" yWindow="105" windowWidth="14805" windowHeight="8010"/>
  </bookViews>
  <sheets>
    <sheet name="Master" sheetId="1" r:id="rId1"/>
    <sheet name="GA 55" sheetId="2" state="hidden" r:id="rId2"/>
    <sheet name="Extra deduc" sheetId="4" state="hidden" r:id="rId3"/>
    <sheet name="COMPUTATION" sheetId="3" state="hidden" r:id="rId4"/>
  </sheets>
  <externalReferences>
    <externalReference r:id="rId5"/>
  </externalReferences>
  <definedNames>
    <definedName name="_xlnm.Print_Area" localSheetId="3" xml:space="preserve">        COMPUTATION!$A$1:$O$65</definedName>
    <definedName name="_xlnm.Print_Area" localSheetId="1">'GA 55'!$A$3:$AA$29</definedName>
  </definedNames>
  <calcPr calcId="124519" iterate="1"/>
</workbook>
</file>

<file path=xl/calcChain.xml><?xml version="1.0" encoding="utf-8"?>
<calcChain xmlns="http://schemas.openxmlformats.org/spreadsheetml/2006/main">
  <c r="D27" i="2"/>
  <c r="F27"/>
  <c r="G27"/>
  <c r="H27"/>
  <c r="I27"/>
  <c r="J27"/>
  <c r="K27"/>
  <c r="M27"/>
  <c r="N27"/>
  <c r="O27"/>
  <c r="P27"/>
  <c r="Q27"/>
  <c r="R27"/>
  <c r="S27"/>
  <c r="T27"/>
  <c r="U27"/>
  <c r="V27"/>
  <c r="W27"/>
  <c r="X27"/>
  <c r="C27"/>
  <c r="X18"/>
  <c r="X19"/>
  <c r="Y19" s="1"/>
  <c r="X20"/>
  <c r="Y20" s="1"/>
  <c r="X21"/>
  <c r="Y21" s="1"/>
  <c r="X22"/>
  <c r="Y22" s="1"/>
  <c r="X23"/>
  <c r="Y23"/>
  <c r="X24"/>
  <c r="Y24"/>
  <c r="X25"/>
  <c r="Y25"/>
  <c r="X26"/>
  <c r="Y26"/>
  <c r="P22"/>
  <c r="P23"/>
  <c r="P24"/>
  <c r="P25"/>
  <c r="P26"/>
  <c r="P21"/>
  <c r="N22"/>
  <c r="N21"/>
  <c r="L20"/>
  <c r="L21"/>
  <c r="L22"/>
  <c r="L23"/>
  <c r="L24"/>
  <c r="L25"/>
  <c r="L26"/>
  <c r="L19"/>
  <c r="J22"/>
  <c r="J23"/>
  <c r="J24"/>
  <c r="J25"/>
  <c r="J26"/>
  <c r="J21"/>
  <c r="D21"/>
  <c r="D20"/>
  <c r="C20"/>
  <c r="H19"/>
  <c r="W8"/>
  <c r="X8" s="1"/>
  <c r="W9"/>
  <c r="X9"/>
  <c r="W10"/>
  <c r="X10" s="1"/>
  <c r="W11"/>
  <c r="X11"/>
  <c r="W12"/>
  <c r="X12" s="1"/>
  <c r="W13"/>
  <c r="X13"/>
  <c r="W14"/>
  <c r="X14" s="1"/>
  <c r="W15"/>
  <c r="X15"/>
  <c r="W16"/>
  <c r="X16" s="1"/>
  <c r="W17"/>
  <c r="X17"/>
  <c r="W18"/>
  <c r="U18"/>
  <c r="U17"/>
  <c r="U16"/>
  <c r="U15"/>
  <c r="U14"/>
  <c r="U13"/>
  <c r="U12"/>
  <c r="U11"/>
  <c r="U10"/>
  <c r="U9"/>
  <c r="U8"/>
  <c r="U7"/>
  <c r="P8"/>
  <c r="Q8"/>
  <c r="R8"/>
  <c r="S8"/>
  <c r="T8"/>
  <c r="P9"/>
  <c r="Q9"/>
  <c r="R9"/>
  <c r="S9"/>
  <c r="T9"/>
  <c r="P10"/>
  <c r="Q10"/>
  <c r="R10"/>
  <c r="S10"/>
  <c r="T10"/>
  <c r="P11"/>
  <c r="Q11"/>
  <c r="R11"/>
  <c r="S11"/>
  <c r="T11"/>
  <c r="P12"/>
  <c r="Q12"/>
  <c r="R12"/>
  <c r="S12"/>
  <c r="T12"/>
  <c r="P13"/>
  <c r="Q13"/>
  <c r="R13"/>
  <c r="S13"/>
  <c r="T13"/>
  <c r="P14"/>
  <c r="Q14"/>
  <c r="R14"/>
  <c r="S14"/>
  <c r="T14"/>
  <c r="P15"/>
  <c r="Q15"/>
  <c r="R15"/>
  <c r="S15"/>
  <c r="T15"/>
  <c r="P16"/>
  <c r="Q16"/>
  <c r="R16"/>
  <c r="S16"/>
  <c r="T16"/>
  <c r="P17"/>
  <c r="Q17"/>
  <c r="R17"/>
  <c r="S17"/>
  <c r="T17"/>
  <c r="P18"/>
  <c r="Q18"/>
  <c r="R18"/>
  <c r="S18"/>
  <c r="T18"/>
  <c r="O9"/>
  <c r="O10"/>
  <c r="O11"/>
  <c r="O12"/>
  <c r="O13"/>
  <c r="O14"/>
  <c r="O15"/>
  <c r="O16"/>
  <c r="O17"/>
  <c r="O18"/>
  <c r="O8"/>
  <c r="B8"/>
  <c r="C8" s="1"/>
  <c r="J8"/>
  <c r="B9"/>
  <c r="C9"/>
  <c r="D9" s="1"/>
  <c r="E9"/>
  <c r="G9"/>
  <c r="J9"/>
  <c r="N9"/>
  <c r="B10"/>
  <c r="C10"/>
  <c r="D10" s="1"/>
  <c r="E10"/>
  <c r="G10"/>
  <c r="J10"/>
  <c r="N10"/>
  <c r="B11"/>
  <c r="C11"/>
  <c r="D11" s="1"/>
  <c r="E11"/>
  <c r="G11"/>
  <c r="J11"/>
  <c r="N11"/>
  <c r="B12"/>
  <c r="C12"/>
  <c r="D12" s="1"/>
  <c r="E12"/>
  <c r="G12"/>
  <c r="J12"/>
  <c r="N12"/>
  <c r="B13"/>
  <c r="C13"/>
  <c r="D13" s="1"/>
  <c r="E13"/>
  <c r="G13"/>
  <c r="J13"/>
  <c r="N13"/>
  <c r="B14"/>
  <c r="C14"/>
  <c r="D14" s="1"/>
  <c r="E14"/>
  <c r="G14"/>
  <c r="J14"/>
  <c r="N14"/>
  <c r="B15"/>
  <c r="C15"/>
  <c r="D15" s="1"/>
  <c r="E15"/>
  <c r="G15"/>
  <c r="J15"/>
  <c r="N15"/>
  <c r="B16"/>
  <c r="C16"/>
  <c r="D16" s="1"/>
  <c r="E16"/>
  <c r="G16"/>
  <c r="J16"/>
  <c r="N16"/>
  <c r="B17"/>
  <c r="C17"/>
  <c r="D17" s="1"/>
  <c r="E17"/>
  <c r="G17"/>
  <c r="J17"/>
  <c r="N17"/>
  <c r="B18"/>
  <c r="C18"/>
  <c r="D18" s="1"/>
  <c r="E18"/>
  <c r="G18"/>
  <c r="J18"/>
  <c r="N18"/>
  <c r="X7"/>
  <c r="W7"/>
  <c r="T7"/>
  <c r="S7"/>
  <c r="R7"/>
  <c r="Q7"/>
  <c r="P7"/>
  <c r="O7"/>
  <c r="N7"/>
  <c r="M7"/>
  <c r="K7"/>
  <c r="J7"/>
  <c r="I7"/>
  <c r="G7"/>
  <c r="F7"/>
  <c r="E7"/>
  <c r="D7"/>
  <c r="C7"/>
  <c r="B7"/>
  <c r="Y4"/>
  <c r="Q4"/>
  <c r="K4"/>
  <c r="G4"/>
  <c r="C4"/>
  <c r="T3"/>
  <c r="L3"/>
  <c r="D3"/>
  <c r="M25" i="3"/>
  <c r="G26"/>
  <c r="L7" i="2" l="1"/>
  <c r="E8"/>
  <c r="E27" s="1"/>
  <c r="G8"/>
  <c r="N8"/>
  <c r="D8"/>
  <c r="F8"/>
  <c r="I8"/>
  <c r="K8"/>
  <c r="M8"/>
  <c r="M18"/>
  <c r="K18"/>
  <c r="I18"/>
  <c r="F18"/>
  <c r="L18" s="1"/>
  <c r="Y18" s="1"/>
  <c r="M17"/>
  <c r="K17"/>
  <c r="I17"/>
  <c r="F17"/>
  <c r="L17" s="1"/>
  <c r="Y17" s="1"/>
  <c r="M16"/>
  <c r="K16"/>
  <c r="I16"/>
  <c r="F16"/>
  <c r="L16" s="1"/>
  <c r="Y16" s="1"/>
  <c r="M15"/>
  <c r="K15"/>
  <c r="I15"/>
  <c r="F15"/>
  <c r="L15" s="1"/>
  <c r="Y15" s="1"/>
  <c r="M14"/>
  <c r="K14"/>
  <c r="I14"/>
  <c r="F14"/>
  <c r="L14" s="1"/>
  <c r="Y14" s="1"/>
  <c r="M13"/>
  <c r="K13"/>
  <c r="I13"/>
  <c r="F13"/>
  <c r="L13" s="1"/>
  <c r="Y13" s="1"/>
  <c r="M12"/>
  <c r="K12"/>
  <c r="I12"/>
  <c r="F12"/>
  <c r="L12" s="1"/>
  <c r="Y12" s="1"/>
  <c r="M11"/>
  <c r="K11"/>
  <c r="I11"/>
  <c r="F11"/>
  <c r="L11" s="1"/>
  <c r="Y11" s="1"/>
  <c r="M10"/>
  <c r="K10"/>
  <c r="I10"/>
  <c r="F10"/>
  <c r="L10" s="1"/>
  <c r="Y10" s="1"/>
  <c r="M9"/>
  <c r="K9"/>
  <c r="I9"/>
  <c r="F9"/>
  <c r="L9" s="1"/>
  <c r="Y9" s="1"/>
  <c r="W6"/>
  <c r="T6"/>
  <c r="R6"/>
  <c r="S6"/>
  <c r="Q6"/>
  <c r="K6"/>
  <c r="I6"/>
  <c r="G6"/>
  <c r="F6"/>
  <c r="L8" l="1"/>
  <c r="Y8" s="1"/>
  <c r="Y7"/>
  <c r="Y27" s="1"/>
  <c r="A1" i="3"/>
  <c r="M62"/>
  <c r="O43"/>
  <c r="O42"/>
  <c r="O41"/>
  <c r="O40"/>
  <c r="O39"/>
  <c r="O38"/>
  <c r="O37"/>
  <c r="O36"/>
  <c r="O33"/>
  <c r="M29"/>
  <c r="G29"/>
  <c r="M28"/>
  <c r="G28"/>
  <c r="M27"/>
  <c r="G27"/>
  <c r="M26"/>
  <c r="M24"/>
  <c r="G24"/>
  <c r="M23"/>
  <c r="G23"/>
  <c r="M22"/>
  <c r="G22"/>
  <c r="M21"/>
  <c r="E16"/>
  <c r="O16" s="1"/>
  <c r="E15"/>
  <c r="I13"/>
  <c r="F13"/>
  <c r="K11"/>
  <c r="K8"/>
  <c r="K7"/>
  <c r="N3"/>
  <c r="J3"/>
  <c r="D3"/>
  <c r="D40" i="4"/>
  <c r="B39"/>
  <c r="O59" i="3"/>
  <c r="G5" i="4"/>
  <c r="X56" i="3"/>
  <c r="L27" i="2" l="1"/>
  <c r="O9" i="3"/>
  <c r="O44"/>
  <c r="D13"/>
  <c r="K13" s="1"/>
  <c r="O14" s="1"/>
  <c r="Y4" i="1" l="1"/>
  <c r="Q4"/>
  <c r="K4"/>
  <c r="T3"/>
  <c r="L3"/>
  <c r="N30" i="2"/>
  <c r="AR12" l="1"/>
  <c r="AR11"/>
  <c r="AR10"/>
  <c r="AS11" s="1"/>
  <c r="AU11" s="1"/>
  <c r="AS10" l="1"/>
  <c r="AS8"/>
  <c r="AT8"/>
  <c r="AT10"/>
  <c r="AT11"/>
  <c r="AS7"/>
  <c r="AS9"/>
  <c r="AT9" s="1"/>
  <c r="AU10"/>
  <c r="AR13"/>
  <c r="AU9"/>
  <c r="AU8"/>
  <c r="AU7"/>
  <c r="AS13" l="1"/>
  <c r="AS15"/>
  <c r="AS17"/>
  <c r="AS12"/>
  <c r="AS14"/>
  <c r="AS16"/>
  <c r="AS18"/>
  <c r="AT7"/>
  <c r="C40" i="4" l="1"/>
  <c r="D28"/>
  <c r="C28"/>
  <c r="D31"/>
  <c r="C31"/>
  <c r="D29"/>
  <c r="C29"/>
  <c r="D30"/>
  <c r="C30"/>
  <c r="AU16" i="2"/>
  <c r="AT16"/>
  <c r="AU12"/>
  <c r="AT12"/>
  <c r="AT15"/>
  <c r="AU15"/>
  <c r="AT18"/>
  <c r="AU18"/>
  <c r="AT14"/>
  <c r="AU14"/>
  <c r="AT17"/>
  <c r="AU17"/>
  <c r="AT13"/>
  <c r="AU13"/>
  <c r="C27" i="4" l="1"/>
  <c r="G21" i="3" l="1"/>
  <c r="D38" i="4"/>
  <c r="K62" i="3"/>
  <c r="C38" i="4"/>
  <c r="D35"/>
  <c r="C35"/>
  <c r="D34"/>
  <c r="C34"/>
  <c r="C33"/>
  <c r="D33"/>
  <c r="C32"/>
  <c r="D32"/>
  <c r="J62" i="3"/>
  <c r="D37" i="4"/>
  <c r="C37"/>
  <c r="D27"/>
  <c r="D36"/>
  <c r="C36"/>
  <c r="O62" i="3" l="1"/>
  <c r="C39" i="4"/>
  <c r="G20" i="3"/>
  <c r="O5"/>
  <c r="G25"/>
  <c r="E62"/>
  <c r="H62"/>
  <c r="D39" i="4"/>
  <c r="G35" s="1"/>
  <c r="M20" i="3" l="1"/>
  <c r="O32" s="1"/>
  <c r="G36" i="4"/>
  <c r="G37" s="1"/>
  <c r="G31" s="1"/>
  <c r="M30" i="3" l="1"/>
  <c r="O31" s="1"/>
  <c r="O34" s="1"/>
  <c r="O45" s="1"/>
  <c r="O4"/>
  <c r="O6" s="1"/>
  <c r="O10" s="1"/>
  <c r="O15" s="1"/>
  <c r="O17" s="1"/>
  <c r="G32" i="4"/>
  <c r="G41"/>
  <c r="O46" i="3" l="1"/>
  <c r="O47" s="1"/>
  <c r="X52" s="1"/>
  <c r="X51" l="1"/>
  <c r="W51"/>
  <c r="O52" s="1"/>
  <c r="W50"/>
  <c r="O51" s="1"/>
  <c r="Y52"/>
  <c r="W53"/>
  <c r="X50"/>
  <c r="Y53"/>
  <c r="Y51"/>
  <c r="X53"/>
  <c r="W52"/>
  <c r="O53" s="1"/>
  <c r="Y60"/>
  <c r="O54" l="1"/>
  <c r="O55" s="1"/>
  <c r="O56" s="1"/>
  <c r="O57" s="1"/>
  <c r="O58" s="1"/>
  <c r="O60" s="1"/>
  <c r="O63" s="1"/>
  <c r="A63" l="1"/>
</calcChain>
</file>

<file path=xl/sharedStrings.xml><?xml version="1.0" encoding="utf-8"?>
<sst xmlns="http://schemas.openxmlformats.org/spreadsheetml/2006/main" count="422" uniqueCount="315">
  <si>
    <t>EMPLOYEE  PERSONAL  DETAIL</t>
  </si>
  <si>
    <t xml:space="preserve">              D;k vkius lefiZr osru fy;k gS \</t>
  </si>
  <si>
    <t>YES</t>
  </si>
  <si>
    <t>OCT</t>
  </si>
  <si>
    <t>JAN</t>
  </si>
  <si>
    <t>GPF</t>
  </si>
  <si>
    <t>Jaipur (U.A.)</t>
  </si>
  <si>
    <t>Regular Pay</t>
  </si>
  <si>
    <t>Under 60</t>
  </si>
  <si>
    <t>NO</t>
  </si>
  <si>
    <t>FEB</t>
  </si>
  <si>
    <t>NPS</t>
  </si>
  <si>
    <t>Ajmer</t>
  </si>
  <si>
    <t>Fix Pay</t>
  </si>
  <si>
    <t>MAR</t>
  </si>
  <si>
    <t>Bikaner</t>
  </si>
  <si>
    <r>
      <rPr>
        <b/>
        <sz val="16"/>
        <color rgb="FFC0C03E"/>
        <rFont val="Calibri"/>
        <family val="2"/>
        <scheme val="minor"/>
      </rPr>
      <t xml:space="preserve">    7th PAY  HRA </t>
    </r>
    <r>
      <rPr>
        <b/>
        <sz val="16"/>
        <color rgb="FFC0C03E"/>
        <rFont val="Kruti Dev 010"/>
      </rPr>
      <t>izfr'kr esa %&amp;</t>
    </r>
  </si>
  <si>
    <t>APR</t>
  </si>
  <si>
    <t>Jodhpur</t>
  </si>
  <si>
    <t>MAY</t>
  </si>
  <si>
    <t>Kota</t>
  </si>
  <si>
    <t>JUN</t>
  </si>
  <si>
    <r>
      <rPr>
        <b/>
        <sz val="16"/>
        <color rgb="FFFFFF00"/>
        <rFont val="Calibri"/>
        <family val="2"/>
        <scheme val="minor"/>
      </rPr>
      <t>Office Name</t>
    </r>
    <r>
      <rPr>
        <b/>
        <sz val="16"/>
        <color rgb="FFFFFF00"/>
        <rFont val="Kruti Dev 010"/>
      </rPr>
      <t xml:space="preserve"> </t>
    </r>
    <r>
      <rPr>
        <b/>
        <sz val="16"/>
        <color rgb="FFFFFF00"/>
        <rFont val="Calibri"/>
        <family val="2"/>
        <scheme val="minor"/>
      </rPr>
      <t>:-</t>
    </r>
  </si>
  <si>
    <t>Government Sr. Secondary School INDERWARA , Rani (Pali)</t>
  </si>
  <si>
    <t>JUL</t>
  </si>
  <si>
    <r>
      <rPr>
        <b/>
        <sz val="16"/>
        <color rgb="FFFFFF00"/>
        <rFont val="Calibri"/>
        <family val="2"/>
        <scheme val="minor"/>
      </rPr>
      <t>Employee Name</t>
    </r>
    <r>
      <rPr>
        <b/>
        <sz val="16"/>
        <color rgb="FFFFFF00"/>
        <rFont val="Kruti Dev 010"/>
      </rPr>
      <t xml:space="preserve"> </t>
    </r>
    <r>
      <rPr>
        <b/>
        <sz val="16"/>
        <color rgb="FFFFFF00"/>
        <rFont val="Calibri"/>
        <family val="2"/>
        <scheme val="minor"/>
      </rPr>
      <t>:-</t>
    </r>
  </si>
  <si>
    <t>Designation :-</t>
  </si>
  <si>
    <t>AUG</t>
  </si>
  <si>
    <t>Posting Place :-</t>
  </si>
  <si>
    <t>SEP</t>
  </si>
  <si>
    <r>
      <rPr>
        <b/>
        <sz val="16"/>
        <color rgb="FFFFFF00"/>
        <rFont val="Calibri"/>
        <family val="2"/>
        <scheme val="minor"/>
      </rPr>
      <t>Personal Employee ID</t>
    </r>
    <r>
      <rPr>
        <b/>
        <sz val="16"/>
        <color rgb="FFFFFF00"/>
        <rFont val="Kruti Dev 010"/>
      </rPr>
      <t xml:space="preserve"> </t>
    </r>
    <r>
      <rPr>
        <b/>
        <sz val="16"/>
        <color rgb="FFFFFF00"/>
        <rFont val="Calibri"/>
        <family val="2"/>
        <scheme val="minor"/>
      </rPr>
      <t>:-</t>
    </r>
  </si>
  <si>
    <t>RJPAxxxxxxxx74</t>
  </si>
  <si>
    <t>UID AADHAR No. :-</t>
  </si>
  <si>
    <r>
      <rPr>
        <b/>
        <sz val="16"/>
        <color rgb="FFFFFF00"/>
        <rFont val="Calibri"/>
        <family val="2"/>
        <scheme val="minor"/>
      </rPr>
      <t>PAN No.</t>
    </r>
    <r>
      <rPr>
        <b/>
        <sz val="16"/>
        <color rgb="FFFFFF00"/>
        <rFont val="Kruti Dev 010"/>
      </rPr>
      <t xml:space="preserve"> </t>
    </r>
    <r>
      <rPr>
        <b/>
        <sz val="16"/>
        <color rgb="FFFFFF00"/>
        <rFont val="Calibri"/>
        <family val="2"/>
        <scheme val="minor"/>
      </rPr>
      <t>:-</t>
    </r>
  </si>
  <si>
    <t>ADTxxxxxx2</t>
  </si>
  <si>
    <t>TAN NO. :-</t>
  </si>
  <si>
    <t>ADIxxx1L</t>
  </si>
  <si>
    <t>NOV</t>
  </si>
  <si>
    <t>DEC</t>
  </si>
  <si>
    <t>PRAN No. :-</t>
  </si>
  <si>
    <t>Month</t>
  </si>
  <si>
    <t>DA</t>
  </si>
  <si>
    <t>HRA</t>
  </si>
  <si>
    <t>Wash All.</t>
  </si>
  <si>
    <t>Handi. All.</t>
  </si>
  <si>
    <t>Bonus</t>
  </si>
  <si>
    <t>CCA</t>
  </si>
  <si>
    <t>N.P.S. By Govt.</t>
  </si>
  <si>
    <t>other</t>
  </si>
  <si>
    <t>SI</t>
  </si>
  <si>
    <t>RPMF</t>
  </si>
  <si>
    <t>N.P.S. By SELF</t>
  </si>
  <si>
    <t>L.I.C.</t>
  </si>
  <si>
    <t>S.I. LOAN</t>
  </si>
  <si>
    <t>GPF LOAN</t>
  </si>
  <si>
    <t>Other</t>
  </si>
  <si>
    <t>Income Tax</t>
  </si>
  <si>
    <t>G.I. + S. Tax</t>
  </si>
  <si>
    <t>Total Ded.</t>
  </si>
  <si>
    <t>NET PAY</t>
  </si>
  <si>
    <t>Employee Name :-</t>
  </si>
  <si>
    <t>osru Mªk ekufp=</t>
  </si>
  <si>
    <t>PAN No. :-</t>
  </si>
  <si>
    <t>SI No.</t>
  </si>
  <si>
    <t>Bank A/C.</t>
  </si>
  <si>
    <t>TV.NO.</t>
  </si>
  <si>
    <t>Enc.  DATE</t>
  </si>
  <si>
    <t>G.Total</t>
  </si>
  <si>
    <t>PL Surrender</t>
  </si>
  <si>
    <t>DA Arrear</t>
  </si>
  <si>
    <t>;fn gk¡ rks ekg dks lysDV djsaA</t>
  </si>
  <si>
    <t xml:space="preserve">           D;k vkidks cksul feyk gS \  %&amp;</t>
  </si>
  <si>
    <r>
      <rPr>
        <b/>
        <sz val="16"/>
        <color rgb="FFC0C03E"/>
        <rFont val="Calibri"/>
        <family val="2"/>
        <scheme val="minor"/>
      </rPr>
      <t>%</t>
    </r>
    <r>
      <rPr>
        <b/>
        <sz val="16"/>
        <color rgb="FFC0C03E"/>
        <rFont val="Kruti Dev 010"/>
      </rPr>
      <t xml:space="preserve">                      </t>
    </r>
    <r>
      <rPr>
        <b/>
        <sz val="16"/>
        <color rgb="FFC0C03E"/>
        <rFont val="Calibri"/>
        <family val="2"/>
        <scheme val="minor"/>
      </rPr>
      <t>GPF / NPS :-</t>
    </r>
    <r>
      <rPr>
        <b/>
        <sz val="16"/>
        <color rgb="FFC0C03E"/>
        <rFont val="Kruti Dev 010"/>
      </rPr>
      <t xml:space="preserve"> </t>
    </r>
  </si>
  <si>
    <r>
      <t xml:space="preserve"> </t>
    </r>
    <r>
      <rPr>
        <b/>
        <sz val="16"/>
        <color rgb="FFC0C03E"/>
        <rFont val="Calibri"/>
        <family val="2"/>
        <scheme val="minor"/>
      </rPr>
      <t xml:space="preserve">CCA </t>
    </r>
    <r>
      <rPr>
        <b/>
        <sz val="16"/>
        <color rgb="FFC0C03E"/>
        <rFont val="Kruti Dev 010"/>
      </rPr>
      <t xml:space="preserve">ykxw gks rks </t>
    </r>
    <r>
      <rPr>
        <b/>
        <sz val="16"/>
        <color rgb="FFC0C03E"/>
        <rFont val="Calibri"/>
        <family val="2"/>
        <scheme val="minor"/>
      </rPr>
      <t>CITY</t>
    </r>
    <r>
      <rPr>
        <b/>
        <sz val="16"/>
        <color rgb="FFC0C03E"/>
        <rFont val="Kruti Dev 010"/>
      </rPr>
      <t xml:space="preserve"> lysDV djsa %&amp;</t>
    </r>
  </si>
  <si>
    <r>
      <t xml:space="preserve">BASIC On 01 March 2019  </t>
    </r>
    <r>
      <rPr>
        <b/>
        <sz val="12"/>
        <color rgb="FFFF0000"/>
        <rFont val="Wingdings"/>
        <charset val="2"/>
      </rPr>
      <t>F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</si>
  <si>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</si>
  <si>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</si>
  <si>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</si>
  <si>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</si>
  <si>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</si>
  <si>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</si>
  <si>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</si>
  <si>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</si>
  <si>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</si>
  <si>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</si>
  <si>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</si>
  <si>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</si>
  <si>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Tax Calculate From Month  :-
</t>
  </si>
  <si>
    <t xml:space="preserve">To Month  :-
</t>
  </si>
  <si>
    <t>GPF No. :-</t>
  </si>
  <si>
    <t>Bank A/C No. :-</t>
  </si>
  <si>
    <t>DDO Name :-</t>
  </si>
  <si>
    <t>SI No. :-</t>
  </si>
  <si>
    <t>CPF &amp; NPS No. :-</t>
  </si>
  <si>
    <t>Salary Head :-</t>
  </si>
  <si>
    <t>Heeralal jat</t>
  </si>
  <si>
    <t>G.S.S.S. Inderwara</t>
  </si>
  <si>
    <t>Sr Teacher</t>
  </si>
  <si>
    <t>Mishrilal</t>
  </si>
  <si>
    <t>S.R.</t>
  </si>
  <si>
    <t>Basic With Grade Pay</t>
  </si>
  <si>
    <t>Total</t>
  </si>
  <si>
    <r>
      <rPr>
        <b/>
        <sz val="16"/>
        <color rgb="FFC0C03E"/>
        <rFont val="Calibri"/>
        <family val="2"/>
        <scheme val="minor"/>
      </rPr>
      <t>CCA</t>
    </r>
    <r>
      <rPr>
        <sz val="12"/>
        <color theme="1"/>
        <rFont val="Calibri"/>
        <family val="2"/>
      </rPr>
      <t xml:space="preserve"> </t>
    </r>
    <r>
      <rPr>
        <b/>
        <sz val="16"/>
        <color rgb="FFC0C03E"/>
        <rFont val="Kruti Dev 010"/>
      </rPr>
      <t xml:space="preserve">yxrk gSa rks </t>
    </r>
    <r>
      <rPr>
        <b/>
        <sz val="16"/>
        <color rgb="FFC0C03E"/>
        <rFont val="Calibri"/>
        <family val="2"/>
        <scheme val="minor"/>
      </rPr>
      <t xml:space="preserve">sellect Yes / No   </t>
    </r>
    <r>
      <rPr>
        <b/>
        <sz val="16"/>
        <color rgb="FFC0C03E"/>
        <rFont val="Kruti Dev 010"/>
      </rPr>
      <t>%&amp;</t>
    </r>
  </si>
  <si>
    <t xml:space="preserve">         vki fdl vk;q oxZ dh Js.kh esa vkrs gS \</t>
  </si>
  <si>
    <t>foadykax HkÙkk %&amp;</t>
  </si>
  <si>
    <t xml:space="preserve">  vkidks osru fey jgk gS %&amp;</t>
  </si>
  <si>
    <t>vk;dj x.kuk izi= o"kZ</t>
  </si>
  <si>
    <t>2019-20</t>
  </si>
  <si>
    <t>¼dj fu/kkZj.k o"kZ</t>
  </si>
  <si>
    <t>2020-21</t>
  </si>
  <si>
    <t>½</t>
  </si>
  <si>
    <t>uke deZpkjh %</t>
  </si>
  <si>
    <t xml:space="preserve"> in %</t>
  </si>
  <si>
    <t>PAN :</t>
  </si>
  <si>
    <t>#-</t>
  </si>
  <si>
    <t>E</t>
  </si>
  <si>
    <r>
      <t xml:space="preserve">ljdkj }kjk tks jkf'k </t>
    </r>
    <r>
      <rPr>
        <b/>
        <sz val="12"/>
        <color rgb="FFFF0000"/>
        <rFont val="Calibri"/>
        <family val="2"/>
        <scheme val="minor"/>
      </rPr>
      <t xml:space="preserve">NPS </t>
    </r>
    <r>
      <rPr>
        <b/>
        <sz val="14"/>
        <color rgb="FFFF0000"/>
        <rFont val="Kruti Dev 010"/>
      </rPr>
      <t>esa tek djkbZ xbZ gSa] og jkf'k ;gkW dqy vk; esa n'kkZ;h xbZ gSaA</t>
    </r>
  </si>
  <si>
    <r>
      <t>x`g fdjk;k] /kkjk 10¼</t>
    </r>
    <r>
      <rPr>
        <sz val="12"/>
        <rFont val="Calibri"/>
        <family val="2"/>
        <scheme val="minor"/>
      </rPr>
      <t>13-</t>
    </r>
    <r>
      <rPr>
        <sz val="9"/>
        <rFont val="Calibri"/>
        <family val="2"/>
        <scheme val="minor"/>
      </rPr>
      <t>A</t>
    </r>
    <r>
      <rPr>
        <sz val="12"/>
        <rFont val="Kruti Dev 010"/>
      </rPr>
      <t xml:space="preserve">½ ds vUrxrZ ,oa /kkjk 10¼14½ds vUrxrZ vU; Hkrs tks dj eqDÙk gSA </t>
    </r>
  </si>
  <si>
    <t xml:space="preserve">                                                              'ks"k ¼2&amp;3½</t>
  </si>
  <si>
    <r>
      <t xml:space="preserve"> ¼</t>
    </r>
    <r>
      <rPr>
        <sz val="12"/>
        <rFont val="Calibri"/>
        <family val="2"/>
        <scheme val="minor"/>
      </rPr>
      <t>i</t>
    </r>
    <r>
      <rPr>
        <sz val="12"/>
        <rFont val="Kruti Dev 010"/>
      </rPr>
      <t>½euksjatu Hkrk /kkjk 16 ¼</t>
    </r>
    <r>
      <rPr>
        <sz val="12"/>
        <rFont val="Calibri"/>
        <family val="2"/>
        <scheme val="minor"/>
      </rPr>
      <t>ii</t>
    </r>
    <r>
      <rPr>
        <sz val="12"/>
        <rFont val="Kruti Dev 010"/>
      </rPr>
      <t xml:space="preserve">½ ds vUrxrZ </t>
    </r>
  </si>
  <si>
    <r>
      <t xml:space="preserve"> ¼</t>
    </r>
    <r>
      <rPr>
        <sz val="12"/>
        <rFont val="Calibri"/>
        <family val="2"/>
        <scheme val="minor"/>
      </rPr>
      <t>ii</t>
    </r>
    <r>
      <rPr>
        <sz val="12"/>
        <rFont val="Kruti Dev 010"/>
      </rPr>
      <t>½ O;o;k; dj /kkjk 16 ¼</t>
    </r>
    <r>
      <rPr>
        <sz val="12"/>
        <rFont val="Calibri"/>
        <family val="2"/>
        <scheme val="minor"/>
      </rPr>
      <t>iii</t>
    </r>
    <r>
      <rPr>
        <sz val="12"/>
        <rFont val="Kruti Dev 010"/>
      </rPr>
      <t xml:space="preserve">½ ds vUrxrZ </t>
    </r>
  </si>
  <si>
    <r>
      <t xml:space="preserve"> ¼</t>
    </r>
    <r>
      <rPr>
        <sz val="12"/>
        <rFont val="Calibri"/>
        <family val="2"/>
        <scheme val="minor"/>
      </rPr>
      <t>iii</t>
    </r>
    <r>
      <rPr>
        <sz val="12"/>
        <rFont val="Kruti Dev 010"/>
      </rPr>
      <t>½ LVs.MMZ fMMsD'ku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(Standard Deduction)</t>
    </r>
    <r>
      <rPr>
        <sz val="10"/>
        <rFont val="Kruti Dev 010"/>
      </rPr>
      <t xml:space="preserve">  </t>
    </r>
    <r>
      <rPr>
        <sz val="12"/>
        <rFont val="Kruti Dev 010"/>
      </rPr>
      <t>50]000 ¼vf/kdre½</t>
    </r>
  </si>
  <si>
    <t xml:space="preserve">                                                           'ks"k ¼4&amp;5½</t>
  </si>
  <si>
    <t>¼v½x`g lEifr ls vk;%¼1½ Loa; ds mi;ksx esa &amp;'kwU;</t>
  </si>
  <si>
    <t>¼2½ izkIr fdjk;k #-</t>
  </si>
  <si>
    <t xml:space="preserve">¼c½ ?kVk;sa </t>
  </si>
  <si>
    <r>
      <t xml:space="preserve"> fdjk;s dk </t>
    </r>
    <r>
      <rPr>
        <sz val="10"/>
        <rFont val="Calibri"/>
        <family val="2"/>
        <scheme val="minor"/>
      </rPr>
      <t>30%</t>
    </r>
  </si>
  <si>
    <t xml:space="preserve"> x`g _.k ij C;kt</t>
  </si>
  <si>
    <t xml:space="preserve"> x`gdj </t>
  </si>
  <si>
    <t xml:space="preserve">  ;ksx 7¼c½</t>
  </si>
  <si>
    <t xml:space="preserve"> 'ks"k &amp;@$¼7¼v½ ,oa ;ksx 7¼c½ dk½  </t>
  </si>
  <si>
    <t>cpr [kkrs ij C;kt %</t>
  </si>
  <si>
    <t>dqy 'ks"k &amp;@$¼6,oa 7½</t>
  </si>
  <si>
    <t>vU; vk;  %</t>
  </si>
  <si>
    <t xml:space="preserve"> ;ksx ¼8$9½</t>
  </si>
  <si>
    <t xml:space="preserve">ldy vk;                                                                                     </t>
  </si>
  <si>
    <r>
      <rPr>
        <b/>
        <sz val="12"/>
        <rFont val="Kruti Dev 010"/>
      </rPr>
      <t xml:space="preserve">?kVkb;s dVkSSfr;k¡ %&amp; /kkjk </t>
    </r>
    <r>
      <rPr>
        <b/>
        <sz val="12"/>
        <rFont val="Calibri"/>
        <family val="2"/>
        <scheme val="minor"/>
      </rPr>
      <t xml:space="preserve">US </t>
    </r>
    <r>
      <rPr>
        <b/>
        <sz val="10"/>
        <rFont val="Arial"/>
        <family val="2"/>
      </rPr>
      <t>80C, 80CCC,80CCD (1)</t>
    </r>
  </si>
  <si>
    <r>
      <t xml:space="preserve">(A) </t>
    </r>
    <r>
      <rPr>
        <sz val="10"/>
        <rFont val="Kruti Dev 010"/>
      </rPr>
      <t xml:space="preserve">vf/kdre lhek </t>
    </r>
    <r>
      <rPr>
        <sz val="10"/>
        <rFont val="DevLys 010"/>
      </rPr>
      <t xml:space="preserve">1]50]000@&amp; </t>
    </r>
    <r>
      <rPr>
        <sz val="10"/>
        <rFont val="Kruti Dev 010"/>
      </rPr>
      <t>¼/kkjk</t>
    </r>
    <r>
      <rPr>
        <sz val="10"/>
        <rFont val="DevLys 010"/>
      </rPr>
      <t xml:space="preserve"> </t>
    </r>
    <r>
      <rPr>
        <sz val="10"/>
        <rFont val="Arial"/>
        <family val="2"/>
      </rPr>
      <t>80CCE</t>
    </r>
    <r>
      <rPr>
        <sz val="10"/>
        <rFont val="DevLys 010"/>
      </rPr>
      <t xml:space="preserve"> </t>
    </r>
    <r>
      <rPr>
        <sz val="10"/>
        <rFont val="Kruti Dev 010"/>
      </rPr>
      <t xml:space="preserve">½ ] ¼/kkjk </t>
    </r>
    <r>
      <rPr>
        <sz val="10"/>
        <rFont val="Arial"/>
        <family val="2"/>
      </rPr>
      <t xml:space="preserve">80CCD (2), </t>
    </r>
    <r>
      <rPr>
        <sz val="10"/>
        <rFont val="Kruti Dev 010"/>
      </rPr>
      <t>ds vykok</t>
    </r>
  </si>
  <si>
    <t>(i)</t>
  </si>
  <si>
    <r>
      <t>jkT; chek</t>
    </r>
    <r>
      <rPr>
        <sz val="12"/>
        <rFont val="Calibri"/>
        <family val="2"/>
        <scheme val="minor"/>
      </rPr>
      <t xml:space="preserve"> </t>
    </r>
    <r>
      <rPr>
        <sz val="12"/>
        <rFont val="Kruti Dev 010"/>
      </rPr>
      <t>¼</t>
    </r>
    <r>
      <rPr>
        <sz val="12"/>
        <rFont val="Calibri"/>
        <family val="2"/>
        <scheme val="minor"/>
      </rPr>
      <t>SI)</t>
    </r>
  </si>
  <si>
    <t>(xi)</t>
  </si>
  <si>
    <r>
      <t xml:space="preserve">isa'ku ;kstuk esa va'knku </t>
    </r>
    <r>
      <rPr>
        <b/>
        <sz val="10"/>
        <rFont val="Calibri"/>
        <family val="2"/>
        <scheme val="minor"/>
      </rPr>
      <t xml:space="preserve">ECPF </t>
    </r>
    <r>
      <rPr>
        <b/>
        <sz val="10"/>
        <rFont val="Kruti Dev 010"/>
      </rPr>
      <t xml:space="preserve">/kkjk </t>
    </r>
    <r>
      <rPr>
        <b/>
        <sz val="10"/>
        <rFont val="Calibri"/>
        <family val="2"/>
        <scheme val="minor"/>
      </rPr>
      <t>80ccd(1</t>
    </r>
    <r>
      <rPr>
        <b/>
        <sz val="10"/>
        <rFont val="Kruti Dev 010"/>
      </rPr>
      <t>½</t>
    </r>
    <r>
      <rPr>
        <sz val="10"/>
        <rFont val="Kruti Dev 010"/>
      </rPr>
      <t xml:space="preserve">
</t>
    </r>
  </si>
  <si>
    <t>(ii)</t>
  </si>
  <si>
    <r>
      <t>thou chek izhfe;e ¼</t>
    </r>
    <r>
      <rPr>
        <sz val="12"/>
        <rFont val="Calibri"/>
        <family val="2"/>
        <scheme val="minor"/>
      </rPr>
      <t>LIC)</t>
    </r>
  </si>
  <si>
    <t>(xii)</t>
  </si>
  <si>
    <r>
      <t xml:space="preserve">isa'ku Iyku gsrq va'knku ¼/kkjk </t>
    </r>
    <r>
      <rPr>
        <sz val="12"/>
        <rFont val="Calibri"/>
        <family val="2"/>
        <scheme val="minor"/>
      </rPr>
      <t>80ccc</t>
    </r>
    <r>
      <rPr>
        <sz val="12"/>
        <rFont val="Kruti Dev 010"/>
      </rPr>
      <t>½</t>
    </r>
  </si>
  <si>
    <t>(iii)</t>
  </si>
  <si>
    <r>
      <t>jk"Vªh; cpr i= ¼</t>
    </r>
    <r>
      <rPr>
        <sz val="12"/>
        <rFont val="Calibri"/>
        <family val="2"/>
        <scheme val="minor"/>
      </rPr>
      <t>NSC)</t>
    </r>
  </si>
  <si>
    <t>(xiii)</t>
  </si>
  <si>
    <t>jk"Vªh; cpr i= ij vnr C;kt</t>
  </si>
  <si>
    <t>(iv)</t>
  </si>
  <si>
    <r>
      <t>yksd Hkfo"; fuf/k ¼</t>
    </r>
    <r>
      <rPr>
        <sz val="12"/>
        <rFont val="Calibri"/>
        <family val="2"/>
        <scheme val="minor"/>
      </rPr>
      <t>PPF)</t>
    </r>
  </si>
  <si>
    <t>(xiv)</t>
  </si>
  <si>
    <t xml:space="preserve">V;w'ku Qhl </t>
  </si>
  <si>
    <t>(v)</t>
  </si>
  <si>
    <r>
      <t>jk"Vªh; cpr Ldhe ¼</t>
    </r>
    <r>
      <rPr>
        <sz val="12"/>
        <rFont val="Calibri"/>
        <family val="2"/>
        <scheme val="minor"/>
      </rPr>
      <t>NSS)</t>
    </r>
  </si>
  <si>
    <t>(xv)</t>
  </si>
  <si>
    <t>bfDoVh fyad lsfoax Ldhe</t>
  </si>
  <si>
    <t>(vi)</t>
  </si>
  <si>
    <r>
      <t>lkekU; izko/kk;h fuf/k ¼</t>
    </r>
    <r>
      <rPr>
        <sz val="12"/>
        <rFont val="Calibri"/>
        <family val="2"/>
        <scheme val="minor"/>
      </rPr>
      <t>GPF)</t>
    </r>
  </si>
  <si>
    <t>(xvi)</t>
  </si>
  <si>
    <r>
      <t>LFkfxr okf"kZdh ¼</t>
    </r>
    <r>
      <rPr>
        <sz val="10"/>
        <rFont val="Calibri"/>
        <family val="2"/>
        <scheme val="minor"/>
      </rPr>
      <t>Defferred Annuty)</t>
    </r>
  </si>
  <si>
    <t>(vii)</t>
  </si>
  <si>
    <r>
      <t>lkewfgd chek izhfe;e ¼</t>
    </r>
    <r>
      <rPr>
        <sz val="12"/>
        <rFont val="Calibri"/>
        <family val="2"/>
        <scheme val="minor"/>
      </rPr>
      <t>G.Ins.)</t>
    </r>
  </si>
  <si>
    <t>(xvii)</t>
  </si>
  <si>
    <r>
      <t xml:space="preserve">ih-,y-vkbZ- </t>
    </r>
    <r>
      <rPr>
        <b/>
        <sz val="10"/>
        <rFont val="Kruti Dev 010"/>
      </rPr>
      <t>¼</t>
    </r>
    <r>
      <rPr>
        <b/>
        <sz val="10"/>
        <rFont val="Calibri"/>
        <family val="2"/>
        <scheme val="minor"/>
      </rPr>
      <t>PLI)</t>
    </r>
  </si>
  <si>
    <t>(viii)</t>
  </si>
  <si>
    <t>;w- ,y- vkbZ- ih-@okf"kZd Iyku</t>
  </si>
  <si>
    <t>(xviii)</t>
  </si>
  <si>
    <t>vU; tekjkf'k ¼/kkjk 80 lh ds vUrxZr½</t>
  </si>
  <si>
    <t>(ix)</t>
  </si>
  <si>
    <r>
      <t xml:space="preserve">x`g _.k fdLr </t>
    </r>
    <r>
      <rPr>
        <sz val="10"/>
        <rFont val="Kruti Dev 010"/>
      </rPr>
      <t>¼</t>
    </r>
    <r>
      <rPr>
        <sz val="10"/>
        <rFont val="Calibri"/>
        <family val="2"/>
        <scheme val="minor"/>
      </rPr>
      <t>HBA Premium)</t>
    </r>
  </si>
  <si>
    <t>(xix)</t>
  </si>
  <si>
    <t>lqdU;k le`f) ;kstuk esa tek jkf'k</t>
  </si>
  <si>
    <t>(x)</t>
  </si>
  <si>
    <r>
      <t xml:space="preserve">osru ls vfrfjDr thou chek </t>
    </r>
    <r>
      <rPr>
        <sz val="10"/>
        <rFont val="Calibri"/>
        <family val="2"/>
        <scheme val="minor"/>
      </rPr>
      <t>(Extra LIC)</t>
    </r>
  </si>
  <si>
    <t>(xx)</t>
  </si>
  <si>
    <t>vU;</t>
  </si>
  <si>
    <r>
      <rPr>
        <b/>
        <sz val="12"/>
        <rFont val="Kruti Dev 010"/>
      </rPr>
      <t>;ksx</t>
    </r>
    <r>
      <rPr>
        <b/>
        <sz val="12"/>
        <rFont val="Times New Roman"/>
        <family val="1"/>
      </rPr>
      <t xml:space="preserve"> ( i </t>
    </r>
    <r>
      <rPr>
        <b/>
        <sz val="12"/>
        <rFont val="Kruti Dev 010"/>
      </rPr>
      <t>ls</t>
    </r>
    <r>
      <rPr>
        <b/>
        <sz val="12"/>
        <rFont val="Times New Roman"/>
        <family val="1"/>
      </rPr>
      <t xml:space="preserve"> xviii )</t>
    </r>
  </si>
  <si>
    <t xml:space="preserve">                        vf/kdre dVkSrh dh jkf'k 1-50 yk[k #i, rd</t>
  </si>
  <si>
    <r>
      <t xml:space="preserve">ljdkj }kjk tks jkf'k </t>
    </r>
    <r>
      <rPr>
        <b/>
        <sz val="12"/>
        <color rgb="FFFF0000"/>
        <rFont val="Calibri"/>
        <family val="2"/>
        <scheme val="minor"/>
      </rPr>
      <t xml:space="preserve">NPS </t>
    </r>
    <r>
      <rPr>
        <b/>
        <sz val="14"/>
        <color rgb="FFFF0000"/>
        <rFont val="Kruti Dev 010"/>
      </rPr>
      <t>esa tek djkbZ xbZ gSa] og jkf'k 1]50yk[k ls vfrfjDr vk;dj es NwV ds nk;jsa esa vkrh gSa A blfy, ;g jkf'k dkWye la[;k 11</t>
    </r>
    <r>
      <rPr>
        <b/>
        <sz val="12"/>
        <color rgb="FFFF0000"/>
        <rFont val="Calibri"/>
        <family val="2"/>
        <scheme val="minor"/>
      </rPr>
      <t>(B)</t>
    </r>
    <r>
      <rPr>
        <b/>
        <sz val="14"/>
        <color rgb="FFFF0000"/>
        <rFont val="Kruti Dev 010"/>
      </rPr>
      <t xml:space="preserve"> esa /kkjk </t>
    </r>
    <r>
      <rPr>
        <b/>
        <sz val="12"/>
        <color rgb="FFFF0000"/>
        <rFont val="Calibri"/>
        <family val="2"/>
        <scheme val="minor"/>
      </rPr>
      <t>80CCD(2)</t>
    </r>
    <r>
      <rPr>
        <b/>
        <sz val="14"/>
        <color rgb="FFFF0000"/>
        <rFont val="Kruti Dev 010"/>
      </rPr>
      <t xml:space="preserve"> ds rgr i`FkDd NwV esa n'kkZ;h xbZ gSaA</t>
    </r>
  </si>
  <si>
    <r>
      <rPr>
        <sz val="10"/>
        <rFont val="Arial"/>
        <family val="2"/>
      </rPr>
      <t>(B)</t>
    </r>
    <r>
      <rPr>
        <sz val="12"/>
        <rFont val="Arial"/>
        <family val="2"/>
      </rPr>
      <t xml:space="preserve"> </t>
    </r>
    <r>
      <rPr>
        <sz val="12"/>
        <rFont val="Kruti Dev 010"/>
      </rPr>
      <t>?kVkb;s&amp; /kkjk</t>
    </r>
    <r>
      <rPr>
        <sz val="12"/>
        <rFont val="DevLys 010"/>
      </rPr>
      <t xml:space="preserve"> </t>
    </r>
    <r>
      <rPr>
        <sz val="10"/>
        <rFont val="Calibri"/>
        <family val="2"/>
        <scheme val="minor"/>
      </rPr>
      <t>80CCD(2)</t>
    </r>
    <r>
      <rPr>
        <sz val="12"/>
        <rFont val="DevLys 010"/>
      </rPr>
      <t xml:space="preserve"> </t>
    </r>
    <r>
      <rPr>
        <sz val="12"/>
        <rFont val="Kruti Dev 010"/>
      </rPr>
      <t xml:space="preserve">fu;ksDrk }kjk isa'ku va'knku dh jkf'k ¼vf/kdre osru dk </t>
    </r>
    <r>
      <rPr>
        <sz val="12"/>
        <rFont val="Calibri"/>
        <family val="2"/>
        <scheme val="minor"/>
      </rPr>
      <t>10</t>
    </r>
    <r>
      <rPr>
        <sz val="9"/>
        <rFont val="Calibri"/>
        <family val="2"/>
        <scheme val="minor"/>
      </rPr>
      <t>%</t>
    </r>
    <r>
      <rPr>
        <sz val="12"/>
        <rFont val="Calibri"/>
        <family val="2"/>
        <scheme val="minor"/>
      </rPr>
      <t>)</t>
    </r>
    <r>
      <rPr>
        <sz val="12"/>
        <rFont val="Kruti Dev 010"/>
      </rPr>
      <t xml:space="preserve"> i`Fkd ls NwV</t>
    </r>
  </si>
  <si>
    <r>
      <rPr>
        <sz val="10"/>
        <rFont val="Arial"/>
        <family val="2"/>
      </rPr>
      <t>(C)</t>
    </r>
    <r>
      <rPr>
        <sz val="12"/>
        <rFont val="Arial"/>
        <family val="2"/>
      </rPr>
      <t xml:space="preserve"> </t>
    </r>
    <r>
      <rPr>
        <sz val="12"/>
        <rFont val="Kruti Dev 010"/>
      </rPr>
      <t>?kVkb;s &amp; /kkjk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80CCD (1B)</t>
    </r>
    <r>
      <rPr>
        <sz val="12"/>
        <rFont val="Arial"/>
        <family val="2"/>
      </rPr>
      <t xml:space="preserve"> </t>
    </r>
    <r>
      <rPr>
        <sz val="12"/>
        <rFont val="Kruti Dev 010"/>
      </rPr>
      <t>uohu isa'ku ;kstuk esa vfrfjDr va'knku ¼vf/kdre :- 50]000</t>
    </r>
    <r>
      <rPr>
        <sz val="12"/>
        <rFont val="Arial"/>
        <family val="2"/>
      </rPr>
      <t>)</t>
    </r>
  </si>
  <si>
    <r>
      <t xml:space="preserve">;ksx </t>
    </r>
    <r>
      <rPr>
        <sz val="13"/>
        <rFont val="Calibri"/>
        <family val="2"/>
        <scheme val="minor"/>
      </rPr>
      <t xml:space="preserve">11(A+B+C)      </t>
    </r>
  </si>
  <si>
    <t xml:space="preserve"> vU; dVkSfr;k¡</t>
  </si>
  <si>
    <r>
      <t xml:space="preserve">1-/kkjk </t>
    </r>
    <r>
      <rPr>
        <sz val="10"/>
        <rFont val="Calibri"/>
        <family val="2"/>
        <scheme val="minor"/>
      </rPr>
      <t>80 D</t>
    </r>
    <r>
      <rPr>
        <sz val="12"/>
        <rFont val="Kruti Dev 010"/>
      </rPr>
      <t xml:space="preserve"> fpfdRlk chek izhfe;e </t>
    </r>
    <r>
      <rPr>
        <sz val="10"/>
        <rFont val="Kruti Dev 010"/>
      </rPr>
      <t>¼Lo;a]ifr@iRuh o cPpksa ds fy, : 25000] ekrk&amp;firk ds fy, : 25000]lhfu;j flVhtu : 50000½</t>
    </r>
  </si>
  <si>
    <r>
      <t xml:space="preserve">2- /kkjk </t>
    </r>
    <r>
      <rPr>
        <sz val="10"/>
        <rFont val="Calibri"/>
        <family val="2"/>
        <scheme val="minor"/>
      </rPr>
      <t>80DD</t>
    </r>
    <r>
      <rPr>
        <sz val="12"/>
        <rFont val="Kruti Dev 010"/>
      </rPr>
      <t xml:space="preserve"> fodykax vkfJrksa ds fpfdRlk mipkj </t>
    </r>
    <r>
      <rPr>
        <sz val="11"/>
        <rFont val="Kruti Dev 010"/>
      </rPr>
      <t xml:space="preserve">¼vf/kdre 75]000 rFkk </t>
    </r>
    <r>
      <rPr>
        <sz val="10"/>
        <rFont val="Calibri"/>
        <family val="2"/>
        <scheme val="minor"/>
      </rPr>
      <t>80%</t>
    </r>
    <r>
      <rPr>
        <sz val="11"/>
        <rFont val="Kruti Dev 010"/>
      </rPr>
      <t xml:space="preserve"> ;k vf/kd fodykaxrk 125]000½</t>
    </r>
  </si>
  <si>
    <r>
      <t xml:space="preserve">3- /kkjk </t>
    </r>
    <r>
      <rPr>
        <sz val="10"/>
        <rFont val="Calibri"/>
        <family val="2"/>
        <scheme val="minor"/>
      </rPr>
      <t>80DDB</t>
    </r>
    <r>
      <rPr>
        <sz val="12"/>
        <rFont val="Calibri"/>
        <family val="2"/>
        <scheme val="minor"/>
      </rPr>
      <t xml:space="preserve"> </t>
    </r>
    <r>
      <rPr>
        <sz val="12"/>
        <rFont val="Kruti Dev 010"/>
      </rPr>
      <t xml:space="preserve">fof'k"V jksaxksa ds mipkj gsrq dVkSrh </t>
    </r>
    <r>
      <rPr>
        <sz val="11"/>
        <rFont val="Kruti Dev 010"/>
      </rPr>
      <t>¼vf/kdre : 40]000] lhfu;j flVhtu gsrq : 100]000½</t>
    </r>
  </si>
  <si>
    <r>
      <t xml:space="preserve">4- /kkjk </t>
    </r>
    <r>
      <rPr>
        <sz val="10"/>
        <rFont val="Calibri"/>
        <family val="2"/>
        <scheme val="minor"/>
      </rPr>
      <t>80E</t>
    </r>
    <r>
      <rPr>
        <sz val="12"/>
        <rFont val="Kruti Dev 010"/>
      </rPr>
      <t xml:space="preserve"> mPp f'k{kk gsrq fy, _.k dk C;kt</t>
    </r>
  </si>
  <si>
    <r>
      <t xml:space="preserve">5- /kkjk </t>
    </r>
    <r>
      <rPr>
        <sz val="10"/>
        <rFont val="Calibri"/>
        <family val="2"/>
        <scheme val="minor"/>
      </rPr>
      <t>80G</t>
    </r>
    <r>
      <rPr>
        <sz val="12"/>
        <rFont val="Kruti Dev 010"/>
      </rPr>
      <t xml:space="preserve"> /kekZFkZ laLFkkvksa vkfn dks fn;s nku </t>
    </r>
    <r>
      <rPr>
        <sz val="11"/>
        <rFont val="Kruti Dev 010"/>
      </rPr>
      <t>¼ d Js.kh esa 100 izfr'kr ,oa [k Js.kh esa 50 izfr'kr½</t>
    </r>
  </si>
  <si>
    <r>
      <t xml:space="preserve">6- /kkjk </t>
    </r>
    <r>
      <rPr>
        <sz val="10"/>
        <rFont val="Calibri"/>
        <family val="2"/>
        <scheme val="minor"/>
      </rPr>
      <t>80U</t>
    </r>
    <r>
      <rPr>
        <sz val="12"/>
        <rFont val="Calibri"/>
        <family val="2"/>
        <scheme val="minor"/>
      </rPr>
      <t xml:space="preserve"> </t>
    </r>
    <r>
      <rPr>
        <sz val="12"/>
        <rFont val="Kruti Dev 010"/>
      </rPr>
      <t xml:space="preserve">LFkkbZ :i ls 'kkjhfjd vleFkZrrk dh n'kk esa </t>
    </r>
    <r>
      <rPr>
        <sz val="11"/>
        <rFont val="Kruti Dev 010"/>
      </rPr>
      <t>¼vf/kdre 75]000 rFkk  vf/kfu;e 1995ds vuqlkj 125]000½</t>
    </r>
  </si>
  <si>
    <r>
      <t xml:space="preserve">7- /kkjk </t>
    </r>
    <r>
      <rPr>
        <sz val="10"/>
        <rFont val="Calibri"/>
        <family val="2"/>
        <scheme val="minor"/>
      </rPr>
      <t>80 TTA</t>
    </r>
    <r>
      <rPr>
        <sz val="12"/>
        <rFont val="Kruti Dev 010"/>
      </rPr>
      <t xml:space="preserve"> cpr [kkrs ij vf/kdre C;kt :- 10]000 </t>
    </r>
    <r>
      <rPr>
        <sz val="10"/>
        <rFont val="Calibri"/>
        <family val="2"/>
        <scheme val="minor"/>
      </rPr>
      <t xml:space="preserve">194(IA)  , </t>
    </r>
    <r>
      <rPr>
        <sz val="11"/>
        <rFont val="Calibri"/>
        <family val="2"/>
        <scheme val="minor"/>
      </rPr>
      <t xml:space="preserve">( </t>
    </r>
    <r>
      <rPr>
        <sz val="11"/>
        <rFont val="Kruti Dev 010"/>
      </rPr>
      <t>ofj"B ukxfjdks C;kt ij NwV 50000rd ½</t>
    </r>
  </si>
  <si>
    <r>
      <t xml:space="preserve">8- /kkjk </t>
    </r>
    <r>
      <rPr>
        <sz val="10"/>
        <rFont val="Calibri"/>
        <family val="2"/>
        <scheme val="minor"/>
      </rPr>
      <t>80 GGA</t>
    </r>
    <r>
      <rPr>
        <sz val="12"/>
        <rFont val="Kruti Dev 010"/>
      </rPr>
      <t xml:space="preserve"> vuqeksfnr oSKkfud] lkekftd] xzkeh.k fodkl vkfn gsrq fn;k x;k nku</t>
    </r>
  </si>
  <si>
    <t>dqy ;ksx 12 ¼ 1 ls 8 rd ½</t>
  </si>
  <si>
    <r>
      <t xml:space="preserve">dqy dVkSrh </t>
    </r>
    <r>
      <rPr>
        <b/>
        <sz val="10"/>
        <rFont val="Calibri"/>
        <family val="2"/>
        <scheme val="minor"/>
      </rPr>
      <t>( 11 + 12)</t>
    </r>
  </si>
  <si>
    <r>
      <t>dj ;ksX; vk;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( 10 - 13 )</t>
    </r>
  </si>
  <si>
    <r>
      <t xml:space="preserve">dqy vk; dh jkf'k dks lEiw.kZ djuk ¼ nl ds xq.kd esa ½ /kkjk </t>
    </r>
    <r>
      <rPr>
        <b/>
        <sz val="11"/>
        <rFont val="Calibri"/>
        <family val="2"/>
        <scheme val="minor"/>
      </rPr>
      <t>288A</t>
    </r>
  </si>
  <si>
    <t xml:space="preserve"> vk;dj dh x.kuk  mijksDr dkWye 15 ds vk/kkj ij</t>
  </si>
  <si>
    <t>,d O;fDr dj nkrk</t>
  </si>
  <si>
    <t>ofj"B ukxfjd ¼60 ls 80 o"kZ rd½</t>
  </si>
  <si>
    <t>80 o"kZ ;k vf/kd vk;q</t>
  </si>
  <si>
    <r>
      <t xml:space="preserve">2,50,000 </t>
    </r>
    <r>
      <rPr>
        <sz val="12"/>
        <rFont val="Kruti Dev 010"/>
      </rPr>
      <t>rd</t>
    </r>
  </si>
  <si>
    <t>Nil</t>
  </si>
  <si>
    <r>
      <t xml:space="preserve">3,00,000 </t>
    </r>
    <r>
      <rPr>
        <sz val="12"/>
        <rFont val="Kruti Dev 010"/>
      </rPr>
      <t>rd</t>
    </r>
  </si>
  <si>
    <t>2,50,001-5,00,000</t>
  </si>
  <si>
    <t>3,00,001-5,00,000</t>
  </si>
  <si>
    <r>
      <t xml:space="preserve">5,00,000 </t>
    </r>
    <r>
      <rPr>
        <sz val="12"/>
        <rFont val="Kruti Dev 010"/>
      </rPr>
      <t>rd</t>
    </r>
  </si>
  <si>
    <t>5,00,001-10,00,000</t>
  </si>
  <si>
    <r>
      <rPr>
        <sz val="10"/>
        <rFont val="Calibri"/>
        <family val="2"/>
        <scheme val="minor"/>
      </rPr>
      <t>10,00,001</t>
    </r>
    <r>
      <rPr>
        <sz val="10"/>
        <rFont val="DevLys 010"/>
      </rPr>
      <t xml:space="preserve"> </t>
    </r>
    <r>
      <rPr>
        <sz val="10"/>
        <rFont val="Kruti Dev 010"/>
      </rPr>
      <t>,oa vf/kd</t>
    </r>
  </si>
  <si>
    <r>
      <t xml:space="preserve">10,00,000 </t>
    </r>
    <r>
      <rPr>
        <sz val="12"/>
        <rFont val="Kruti Dev 010"/>
      </rPr>
      <t>ls vf/kd</t>
    </r>
  </si>
  <si>
    <t>¼1½ ;ksx vk;dj</t>
  </si>
  <si>
    <t>¼3½ 'ks"k vk;dj ¼1&amp;2½</t>
  </si>
  <si>
    <r>
      <t xml:space="preserve">¼4½ </t>
    </r>
    <r>
      <rPr>
        <sz val="12"/>
        <rFont val="Kruti Dev 010"/>
      </rPr>
      <t/>
    </r>
  </si>
  <si>
    <r>
      <t xml:space="preserve">f'k{kk ,oa fpfdRlk midj </t>
    </r>
    <r>
      <rPr>
        <sz val="1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4% </t>
    </r>
    <r>
      <rPr>
        <sz val="11"/>
        <rFont val="Kruti Dev 010"/>
      </rPr>
      <t xml:space="preserve"> ¼vk;dj ij ½</t>
    </r>
  </si>
  <si>
    <t xml:space="preserve">                                                             dqy vk;dj ¼3$4½</t>
  </si>
  <si>
    <t xml:space="preserve">?kVkb;s  %&amp; jkgr /kkjk 89 ds rgr </t>
  </si>
  <si>
    <t>dqy 'ks"k vk;dj</t>
  </si>
  <si>
    <t xml:space="preserve"> vk;dj dVkSrh
 dk fooj.k</t>
  </si>
  <si>
    <t>flrEcj 2019
rd  :i;s</t>
  </si>
  <si>
    <t>tuojh 2020
esa dqy :i;s</t>
  </si>
  <si>
    <t>Qjojh 2020
essa dqy :i;s</t>
  </si>
  <si>
    <t>,fj;j ls Vh-Mh-,l-
o vU; -</t>
  </si>
  <si>
    <t xml:space="preserve">dqy;ksx dkWye 19 </t>
  </si>
  <si>
    <t>gLrk{kj dkfeZd</t>
  </si>
  <si>
    <t>vk; %  o"kZ&amp;2019&amp;20 esa izkIr dqy osru ¼ dj ;ksX; lqfo/kkvksa ds eqY; lfgr ½</t>
  </si>
  <si>
    <t>Deduction Detail</t>
  </si>
  <si>
    <t>osru dVkSrh ds vfrfjDr dVkSfr;k ftlds rgr vki vk;dj esa NwV pkgrs gSa] rFkk vfrfjDr ¼vU;½ vk; dks ;gkW ij bUnzkt djsA</t>
  </si>
  <si>
    <r>
      <t xml:space="preserve">1- edku fdjk;k HkRrk ¼ vxj jlhn ds ek/;e ls                                                  NwV ysuh gS rks </t>
    </r>
    <r>
      <rPr>
        <b/>
        <sz val="14"/>
        <rFont val="Calibri"/>
        <family val="2"/>
        <scheme val="minor"/>
      </rPr>
      <t>YES</t>
    </r>
    <r>
      <rPr>
        <b/>
        <sz val="14"/>
        <rFont val="Kruti Dev 010"/>
      </rPr>
      <t xml:space="preserve"> ugh rks </t>
    </r>
    <r>
      <rPr>
        <b/>
        <sz val="14"/>
        <rFont val="Calibri"/>
        <family val="2"/>
        <scheme val="minor"/>
      </rPr>
      <t xml:space="preserve">No </t>
    </r>
    <r>
      <rPr>
        <b/>
        <sz val="14"/>
        <rFont val="Kruti Dev 010"/>
      </rPr>
      <t>lysDV djsA½</t>
    </r>
  </si>
  <si>
    <t xml:space="preserve">18- vU; vk; /kkjk </t>
  </si>
  <si>
    <r>
      <t xml:space="preserve">2- euksjatu Hkrk /kkjk </t>
    </r>
    <r>
      <rPr>
        <b/>
        <sz val="14"/>
        <rFont val="Calibri"/>
        <family val="2"/>
        <scheme val="minor"/>
      </rPr>
      <t>16 (ii)</t>
    </r>
    <r>
      <rPr>
        <b/>
        <sz val="14"/>
        <rFont val="Kruti Dev 010"/>
      </rPr>
      <t xml:space="preserve"> ds vUrxZr </t>
    </r>
  </si>
  <si>
    <r>
      <t xml:space="preserve">19- /kkjk </t>
    </r>
    <r>
      <rPr>
        <b/>
        <sz val="14"/>
        <rFont val="Calibri"/>
        <family val="2"/>
        <scheme val="minor"/>
      </rPr>
      <t xml:space="preserve">80CCC </t>
    </r>
    <r>
      <rPr>
        <b/>
        <sz val="14"/>
        <rFont val="Kruti Dev 010"/>
      </rPr>
      <t>- isa'ku Iyku gsrq va'knku</t>
    </r>
  </si>
  <si>
    <r>
      <t>3- O;o;k; dj /kkjk 16 ¼</t>
    </r>
    <r>
      <rPr>
        <b/>
        <sz val="14"/>
        <rFont val="Calibri"/>
        <family val="2"/>
        <scheme val="minor"/>
      </rPr>
      <t>iii</t>
    </r>
    <r>
      <rPr>
        <b/>
        <sz val="14"/>
        <rFont val="Kruti Dev 010"/>
      </rPr>
      <t xml:space="preserve">½ ds vUrxrZ </t>
    </r>
  </si>
  <si>
    <t>20- vU; tek jkf'k ¼/kkjk 80 lh ds vUrxZr½</t>
  </si>
  <si>
    <t>4- x`g lEifr ls izkIr fdjk;k &amp; vk;</t>
  </si>
  <si>
    <r>
      <t xml:space="preserve">21- /kkjk </t>
    </r>
    <r>
      <rPr>
        <b/>
        <sz val="14"/>
        <rFont val="Calibri"/>
        <family val="2"/>
        <scheme val="minor"/>
      </rPr>
      <t>80CCD(1B) -</t>
    </r>
    <r>
      <rPr>
        <b/>
        <sz val="14"/>
        <rFont val="Kruti Dev 010"/>
      </rPr>
      <t>uohu isa'ku ;kstuk esa vfrfjDr va'knku ¼vf/kdre :- 50]000½</t>
    </r>
  </si>
  <si>
    <t xml:space="preserve">5- x`gdj </t>
  </si>
  <si>
    <r>
      <t xml:space="preserve">22- /kkjk </t>
    </r>
    <r>
      <rPr>
        <b/>
        <sz val="14"/>
        <rFont val="Calibri"/>
        <family val="2"/>
        <scheme val="minor"/>
      </rPr>
      <t xml:space="preserve">80D </t>
    </r>
    <r>
      <rPr>
        <b/>
        <sz val="14"/>
        <rFont val="Kruti Dev 010"/>
      </rPr>
      <t xml:space="preserve">- fpfdRlk chek izhfe;e </t>
    </r>
  </si>
  <si>
    <t>6- x`g _.k dh ewy fdLr ;gkW fy[kuh gSaA tks NwV ysuh gSaA</t>
  </si>
  <si>
    <r>
      <t xml:space="preserve">23- /kkjk </t>
    </r>
    <r>
      <rPr>
        <b/>
        <sz val="14"/>
        <rFont val="Calibri"/>
        <family val="2"/>
        <scheme val="minor"/>
      </rPr>
      <t>80DD -</t>
    </r>
    <r>
      <rPr>
        <b/>
        <sz val="14"/>
        <rFont val="Kruti Dev 010"/>
      </rPr>
      <t xml:space="preserve"> fodykax vkfJrksa ds fpfdRlk mipkj </t>
    </r>
  </si>
  <si>
    <t>7- x`g _.k fdLr ij C;kt tks NwV ysuk gS] ;gkW fy[ksA</t>
  </si>
  <si>
    <r>
      <t xml:space="preserve">24- /kkjk </t>
    </r>
    <r>
      <rPr>
        <b/>
        <sz val="14"/>
        <rFont val="Calibri"/>
        <family val="2"/>
        <scheme val="minor"/>
      </rPr>
      <t xml:space="preserve">80DDB </t>
    </r>
    <r>
      <rPr>
        <b/>
        <sz val="14"/>
        <rFont val="Kruti Dev 010"/>
      </rPr>
      <t>- fof'k"V jksxksa ds mipkj gsrq dVkSrh ¼vf/kdre 40000 :½</t>
    </r>
  </si>
  <si>
    <r>
      <t xml:space="preserve">8- thou chek izhfe;e ¼tks osru ls ugh dkVk x;k½ </t>
    </r>
    <r>
      <rPr>
        <b/>
        <sz val="14"/>
        <color rgb="FF2C5123"/>
        <rFont val="Calibri"/>
        <family val="2"/>
        <scheme val="minor"/>
      </rPr>
      <t>LIC</t>
    </r>
  </si>
  <si>
    <r>
      <t xml:space="preserve">25- /kkjk </t>
    </r>
    <r>
      <rPr>
        <b/>
        <sz val="14"/>
        <rFont val="Calibri"/>
        <family val="2"/>
        <scheme val="minor"/>
      </rPr>
      <t xml:space="preserve">80E </t>
    </r>
    <r>
      <rPr>
        <b/>
        <sz val="14"/>
        <rFont val="Kruti Dev 010"/>
      </rPr>
      <t xml:space="preserve">- mPp f'k{kk gsrq fy, _.k dk C;kt ¼/kkjk </t>
    </r>
    <r>
      <rPr>
        <b/>
        <sz val="14"/>
        <rFont val="Calibri"/>
        <family val="2"/>
        <scheme val="minor"/>
      </rPr>
      <t>80E</t>
    </r>
    <r>
      <rPr>
        <b/>
        <sz val="14"/>
        <rFont val="Kruti Dev 010"/>
      </rPr>
      <t>½</t>
    </r>
  </si>
  <si>
    <r>
      <t xml:space="preserve">9- ih-,y-vkbZ- </t>
    </r>
    <r>
      <rPr>
        <b/>
        <sz val="14"/>
        <rFont val="Calibri"/>
        <family val="2"/>
        <scheme val="minor"/>
      </rPr>
      <t>(PLI)</t>
    </r>
  </si>
  <si>
    <r>
      <t xml:space="preserve">26- /kkjk </t>
    </r>
    <r>
      <rPr>
        <b/>
        <sz val="14"/>
        <rFont val="Calibri"/>
        <family val="2"/>
        <scheme val="minor"/>
      </rPr>
      <t xml:space="preserve">80G </t>
    </r>
    <r>
      <rPr>
        <b/>
        <sz val="14"/>
        <rFont val="Kruti Dev 010"/>
      </rPr>
      <t xml:space="preserve">- /kekZFkZ laLFkkvksa vkfn dks fn;s nku ¼d Js.kh </t>
    </r>
    <r>
      <rPr>
        <b/>
        <sz val="14"/>
        <rFont val="Calibri"/>
        <family val="2"/>
        <scheme val="minor"/>
      </rPr>
      <t xml:space="preserve">100% </t>
    </r>
    <r>
      <rPr>
        <b/>
        <sz val="14"/>
        <rFont val="Kruti Dev 010"/>
      </rPr>
      <t xml:space="preserve">,oa [k Js.kh </t>
    </r>
    <r>
      <rPr>
        <b/>
        <sz val="14"/>
        <rFont val="Calibri"/>
        <family val="2"/>
        <scheme val="minor"/>
      </rPr>
      <t>50%</t>
    </r>
    <r>
      <rPr>
        <b/>
        <sz val="14"/>
        <rFont val="Kruti Dev 010"/>
      </rPr>
      <t>½</t>
    </r>
  </si>
  <si>
    <r>
      <t xml:space="preserve">10- V;w'ku Qhl </t>
    </r>
    <r>
      <rPr>
        <b/>
        <sz val="14"/>
        <rFont val="Calibri"/>
        <family val="2"/>
        <scheme val="minor"/>
      </rPr>
      <t>(Tution Fees)</t>
    </r>
  </si>
  <si>
    <r>
      <t xml:space="preserve">27- /kkjk </t>
    </r>
    <r>
      <rPr>
        <b/>
        <sz val="14"/>
        <rFont val="Calibri"/>
        <family val="2"/>
        <scheme val="minor"/>
      </rPr>
      <t xml:space="preserve">80U </t>
    </r>
    <r>
      <rPr>
        <b/>
        <sz val="14"/>
        <rFont val="Kruti Dev 010"/>
      </rPr>
      <t xml:space="preserve">- LFkkbZ :i ls 'kkjhfjd vleFkZrrk </t>
    </r>
  </si>
  <si>
    <t>11- ;w- ,y- vkbZ- ih-@okf"kZd Iyku</t>
  </si>
  <si>
    <r>
      <t xml:space="preserve">28- /kkjk </t>
    </r>
    <r>
      <rPr>
        <b/>
        <sz val="14"/>
        <rFont val="Calibri"/>
        <family val="2"/>
        <scheme val="minor"/>
      </rPr>
      <t>80TTA -</t>
    </r>
    <r>
      <rPr>
        <b/>
        <sz val="14"/>
        <rFont val="Kruti Dev 010"/>
      </rPr>
      <t xml:space="preserve"> cpr [kkrs ij vf/kdre C;kt :- 10]000 </t>
    </r>
    <r>
      <rPr>
        <b/>
        <sz val="14"/>
        <rFont val="Calibri"/>
        <family val="2"/>
        <scheme val="minor"/>
      </rPr>
      <t>194(IA)</t>
    </r>
  </si>
  <si>
    <r>
      <t>12- jk"Vªh; cpr i=</t>
    </r>
    <r>
      <rPr>
        <b/>
        <sz val="14"/>
        <rFont val="Calibri"/>
        <family val="2"/>
        <scheme val="minor"/>
      </rPr>
      <t xml:space="preserve"> (NSC)</t>
    </r>
  </si>
  <si>
    <r>
      <t xml:space="preserve">29- /kkjk </t>
    </r>
    <r>
      <rPr>
        <b/>
        <sz val="14"/>
        <rFont val="Calibri"/>
        <family val="2"/>
        <scheme val="minor"/>
      </rPr>
      <t xml:space="preserve">80 GGA - </t>
    </r>
    <r>
      <rPr>
        <b/>
        <sz val="14"/>
        <rFont val="Kruti Dev 010"/>
      </rPr>
      <t>vuqeksfnr oSKkfud]lkekftd]xzkeh.k fodkl vkfn gsrq fn;k x;k nku</t>
    </r>
  </si>
  <si>
    <t>13- jk"Vªh; cpr i= ij vnr C;kt</t>
  </si>
  <si>
    <r>
      <t xml:space="preserve">30- jkgr /kkjk 89 ds rgr   ¼ vxj NwV ysuh gS rks </t>
    </r>
    <r>
      <rPr>
        <b/>
        <sz val="14"/>
        <color rgb="FF0070C0"/>
        <rFont val="Calibri"/>
        <family val="2"/>
        <scheme val="minor"/>
      </rPr>
      <t xml:space="preserve">YES </t>
    </r>
    <r>
      <rPr>
        <b/>
        <sz val="14"/>
        <color rgb="FF0070C0"/>
        <rFont val="Kruti Dev 010"/>
      </rPr>
      <t xml:space="preserve">ugh rks </t>
    </r>
    <r>
      <rPr>
        <b/>
        <sz val="14"/>
        <color rgb="FF0070C0"/>
        <rFont val="Calibri"/>
        <family val="2"/>
        <scheme val="minor"/>
      </rPr>
      <t>No</t>
    </r>
    <r>
      <rPr>
        <b/>
        <sz val="14"/>
        <color rgb="FF0070C0"/>
        <rFont val="Kruti Dev 010"/>
      </rPr>
      <t xml:space="preserve"> lysDV djsA½</t>
    </r>
  </si>
  <si>
    <r>
      <t xml:space="preserve">14- yksd Hkfo"; fuf/k </t>
    </r>
    <r>
      <rPr>
        <b/>
        <sz val="14"/>
        <rFont val="Calibri"/>
        <family val="2"/>
        <scheme val="minor"/>
      </rPr>
      <t>(PPF)</t>
    </r>
  </si>
  <si>
    <t>31- bfDoVh fyad lsfoax Ldhe</t>
  </si>
  <si>
    <r>
      <t xml:space="preserve">15- jk"Vªh; cpr Ldhe </t>
    </r>
    <r>
      <rPr>
        <b/>
        <sz val="14"/>
        <rFont val="Calibri"/>
        <family val="2"/>
        <scheme val="minor"/>
      </rPr>
      <t>(NSS)</t>
    </r>
  </si>
  <si>
    <t>32- LFkfxr okf"kZdh</t>
  </si>
  <si>
    <r>
      <t>16- lqdU;k le`f) ;kstuk</t>
    </r>
    <r>
      <rPr>
        <b/>
        <sz val="14"/>
        <rFont val="Calibri"/>
        <family val="2"/>
        <scheme val="minor"/>
      </rPr>
      <t xml:space="preserve"> (SSY)</t>
    </r>
  </si>
  <si>
    <r>
      <t>33- osru ds vykok tek djk;k x;k aavk;dj</t>
    </r>
    <r>
      <rPr>
        <b/>
        <sz val="14"/>
        <rFont val="Calibri"/>
        <family val="2"/>
        <scheme val="minor"/>
      </rPr>
      <t xml:space="preserve"> (TDS)</t>
    </r>
  </si>
  <si>
    <r>
      <t xml:space="preserve">17- vU; dksbZ izdkj dh dVkSrh </t>
    </r>
    <r>
      <rPr>
        <b/>
        <sz val="14"/>
        <rFont val="Calibri"/>
        <family val="2"/>
        <scheme val="minor"/>
      </rPr>
      <t>(OTHER)</t>
    </r>
  </si>
  <si>
    <t>34- vU; dksbZ Hkh izdkj NqV feyrh gSa tks /kkjk 10¼13&amp;,½ o 10¼13½ds vUrxZr vkrh gks rks ;gk fy[ksA          ,oa vU; dj eqDr HkRrk ;gkW fy[ksaA</t>
  </si>
  <si>
    <t>For HRA</t>
  </si>
  <si>
    <t xml:space="preserve">    edku fdjk;k NwV ds fy, jlhn dh vko';drk gks rks funsZ'kksa dh ikyuk djrs gq, jlhn dh jkf'k izkIr dj ldrs gSaA</t>
  </si>
  <si>
    <t>MONTHS</t>
  </si>
  <si>
    <t>"Y"</t>
  </si>
  <si>
    <t>Basic Pay.</t>
  </si>
  <si>
    <r>
      <rPr>
        <b/>
        <sz val="16"/>
        <color indexed="17"/>
        <rFont val="Wingdings"/>
        <charset val="2"/>
      </rPr>
      <t>E</t>
    </r>
    <r>
      <rPr>
        <b/>
        <sz val="16"/>
        <color indexed="17"/>
        <rFont val="Times New Roman"/>
        <family val="1"/>
      </rPr>
      <t xml:space="preserve">   </t>
    </r>
    <r>
      <rPr>
        <b/>
        <sz val="16"/>
        <color indexed="17"/>
        <rFont val="Calibri"/>
        <family val="2"/>
        <scheme val="minor"/>
      </rPr>
      <t>Please select months by typing</t>
    </r>
    <r>
      <rPr>
        <b/>
        <sz val="16"/>
        <color indexed="17"/>
        <rFont val="Times New Roman"/>
        <family val="1"/>
      </rPr>
      <t xml:space="preserve"> "Y" </t>
    </r>
  </si>
  <si>
    <t>MARCH 19</t>
  </si>
  <si>
    <t>Y</t>
  </si>
  <si>
    <t>APRIL 19</t>
  </si>
  <si>
    <t xml:space="preserve">After selecting months, give rent paid amount. </t>
  </si>
  <si>
    <t>MAY 19</t>
  </si>
  <si>
    <t>funsZ'k</t>
  </si>
  <si>
    <t>JUNE 19</t>
  </si>
  <si>
    <r>
      <rPr>
        <b/>
        <sz val="18"/>
        <color theme="6"/>
        <rFont val="Wingdings"/>
        <charset val="2"/>
      </rPr>
      <t>E</t>
    </r>
    <r>
      <rPr>
        <b/>
        <sz val="14"/>
        <color theme="6"/>
        <rFont val="Kruti Dev 010"/>
      </rPr>
      <t xml:space="preserve"> vxj vkidks izfrekg jlhn dh jkf'k ls de jkf'k dh NwV ysuh gSa rks lkeusa lQsn dyj dh lSy </t>
    </r>
    <r>
      <rPr>
        <b/>
        <sz val="14"/>
        <color theme="6"/>
        <rFont val="Calibri"/>
        <family val="2"/>
        <scheme val="minor"/>
      </rPr>
      <t>F31</t>
    </r>
    <r>
      <rPr>
        <b/>
        <sz val="14"/>
        <color theme="6"/>
        <rFont val="Kruti Dev 010"/>
      </rPr>
      <t xml:space="preserve"> esa izfrekg ds vuqlkj jlhn jkf'k fy[k ldrs gSaA</t>
    </r>
  </si>
  <si>
    <t>JULY 19</t>
  </si>
  <si>
    <r>
      <t xml:space="preserve">RENT PAID AMOUNT MONTHLY  </t>
    </r>
    <r>
      <rPr>
        <b/>
        <sz val="20"/>
        <color indexed="21"/>
        <rFont val="Calibri"/>
        <family val="2"/>
        <scheme val="minor"/>
      </rPr>
      <t xml:space="preserve"> </t>
    </r>
    <r>
      <rPr>
        <b/>
        <sz val="20"/>
        <color indexed="21"/>
        <rFont val="Wingdings"/>
        <charset val="2"/>
      </rPr>
      <t>F</t>
    </r>
  </si>
  <si>
    <t>AUGUST 19</t>
  </si>
  <si>
    <r>
      <t xml:space="preserve">HRA EXEMPTION AMOUNT   </t>
    </r>
    <r>
      <rPr>
        <b/>
        <sz val="18"/>
        <color theme="4" tint="0.39997558519241921"/>
        <rFont val="Calibri"/>
        <family val="2"/>
        <scheme val="minor"/>
      </rPr>
      <t xml:space="preserve">  </t>
    </r>
    <r>
      <rPr>
        <b/>
        <sz val="18"/>
        <color theme="4" tint="0.39997558519241921"/>
        <rFont val="Wingdings"/>
        <charset val="2"/>
      </rPr>
      <t>F</t>
    </r>
  </si>
  <si>
    <r>
      <t xml:space="preserve">P </t>
    </r>
    <r>
      <rPr>
        <b/>
        <sz val="14"/>
        <color theme="4" tint="0.39997558519241921"/>
        <rFont val="Kruti Dev 010"/>
      </rPr>
      <t xml:space="preserve">fu;ekuqlkj NwV ysuh gSa rks dqN Hkh ugh fy[kuk gSa A lkeus okyh jkf'k ftl ij LVkj yxk gqvk gSa ] og vij izFke dkWye esa lSy ua- </t>
    </r>
    <r>
      <rPr>
        <b/>
        <sz val="14"/>
        <color theme="4" tint="0.39997558519241921"/>
        <rFont val="Calibri"/>
        <family val="2"/>
        <scheme val="minor"/>
      </rPr>
      <t xml:space="preserve">F5 </t>
    </r>
    <r>
      <rPr>
        <b/>
        <sz val="14"/>
        <color theme="4" tint="0.39997558519241921"/>
        <rFont val="Kruti Dev 010"/>
      </rPr>
      <t xml:space="preserve"> esa Lor% vk tk;sxhA</t>
    </r>
  </si>
  <si>
    <t>SEPTEMBER 19</t>
  </si>
  <si>
    <t>OCTOBER 19</t>
  </si>
  <si>
    <t>NOVEMBER 19</t>
  </si>
  <si>
    <r>
      <t xml:space="preserve">Max. HRA exemption amount   </t>
    </r>
    <r>
      <rPr>
        <b/>
        <sz val="18"/>
        <color indexed="17"/>
        <rFont val="Calibri"/>
        <family val="2"/>
        <scheme val="minor"/>
      </rPr>
      <t xml:space="preserve"> </t>
    </r>
    <r>
      <rPr>
        <b/>
        <sz val="18"/>
        <color indexed="17"/>
        <rFont val="Wingdings"/>
        <charset val="2"/>
      </rPr>
      <t>F</t>
    </r>
  </si>
  <si>
    <r>
      <rPr>
        <b/>
        <sz val="14"/>
        <color rgb="FF00B0F0"/>
        <rFont val="Wingdings"/>
        <charset val="2"/>
      </rPr>
      <t xml:space="preserve">E </t>
    </r>
    <r>
      <rPr>
        <b/>
        <sz val="14"/>
        <color rgb="FF00B0F0"/>
        <rFont val="Kruti Dev 010"/>
      </rPr>
      <t xml:space="preserve">;g jkf'k tks vkius bl o"kZ ¼12 ekg½ esa </t>
    </r>
    <r>
      <rPr>
        <b/>
        <sz val="14"/>
        <color rgb="FF00B0F0"/>
        <rFont val="Calibri"/>
        <family val="2"/>
        <scheme val="minor"/>
      </rPr>
      <t>HRA (</t>
    </r>
    <r>
      <rPr>
        <b/>
        <sz val="14"/>
        <color rgb="FF00B0F0"/>
        <rFont val="Kruti Dev 010"/>
      </rPr>
      <t>edku fdjk;k HkÙkk½ ds :Ik esa mBkyh gSA</t>
    </r>
  </si>
  <si>
    <t>DECEMBER 19</t>
  </si>
  <si>
    <r>
      <t xml:space="preserve">Rent receipt required for max. exemption     </t>
    </r>
    <r>
      <rPr>
        <b/>
        <sz val="18"/>
        <color theme="7" tint="0.79998168889431442"/>
        <rFont val="Wingdings"/>
        <charset val="2"/>
      </rPr>
      <t>F</t>
    </r>
  </si>
  <si>
    <r>
      <rPr>
        <b/>
        <sz val="14"/>
        <color rgb="FFFFC000"/>
        <rFont val="Wingdings"/>
        <charset val="2"/>
      </rPr>
      <t xml:space="preserve">E </t>
    </r>
    <r>
      <rPr>
        <b/>
        <sz val="14"/>
        <color rgb="FFFFC000"/>
        <rFont val="Kruti Dev 010"/>
      </rPr>
      <t xml:space="preserve">;g iwjs o"kZ ¼12 ekg½ dh </t>
    </r>
    <r>
      <rPr>
        <b/>
        <sz val="14"/>
        <color rgb="FFFFC000"/>
        <rFont val="Calibri"/>
        <family val="2"/>
        <scheme val="minor"/>
      </rPr>
      <t xml:space="preserve">HRA </t>
    </r>
    <r>
      <rPr>
        <b/>
        <sz val="14"/>
        <color rgb="FFFFC000"/>
        <rFont val="Kruti Dev 010"/>
      </rPr>
      <t>dh jlhn jkf'k cuh gSA</t>
    </r>
  </si>
  <si>
    <t>JANUARY 20</t>
  </si>
  <si>
    <r>
      <t xml:space="preserve">House Rent Per Month        </t>
    </r>
    <r>
      <rPr>
        <b/>
        <sz val="18"/>
        <color theme="9" tint="0.59999389629810485"/>
        <rFont val="Wingdings"/>
        <charset val="2"/>
      </rPr>
      <t>F</t>
    </r>
  </si>
  <si>
    <r>
      <rPr>
        <b/>
        <sz val="20"/>
        <color rgb="FFFFFF00"/>
        <rFont val="Wingdings"/>
        <charset val="2"/>
      </rPr>
      <t>E</t>
    </r>
    <r>
      <rPr>
        <b/>
        <sz val="14"/>
        <color rgb="FFFFFF00"/>
        <rFont val="Kruti Dev 010"/>
      </rPr>
      <t xml:space="preserve">izfrekg jlhn dh jkf'k ¼vxj fdlh ;wtj us lQsn dyj esa vk jgh vkVks jkf'k dks gVk fn;k gSa ;k fMfyV dj fn;k gks rks ;g jkf'k lSy </t>
    </r>
    <r>
      <rPr>
        <b/>
        <sz val="14"/>
        <color rgb="FFFFFF00"/>
        <rFont val="Calibri"/>
        <family val="2"/>
        <scheme val="minor"/>
      </rPr>
      <t>F31</t>
    </r>
    <r>
      <rPr>
        <b/>
        <sz val="14"/>
        <color rgb="FFFFFF00"/>
        <rFont val="Kruti Dev 010"/>
      </rPr>
      <t xml:space="preserve"> esa fy[k nsossA ½</t>
    </r>
  </si>
  <si>
    <t>FEBRUARY 18</t>
  </si>
  <si>
    <t xml:space="preserve">TOTAL </t>
  </si>
  <si>
    <r>
      <rPr>
        <b/>
        <sz val="14"/>
        <color rgb="FF92D050"/>
        <rFont val="Wingdings"/>
        <charset val="2"/>
      </rPr>
      <t xml:space="preserve">E </t>
    </r>
    <r>
      <rPr>
        <b/>
        <sz val="14"/>
        <color rgb="FF92D050"/>
        <rFont val="Kruti Dev 010"/>
      </rPr>
      <t>viuh vko';drkuqlkj ekg ?kVk c&lt;+k ldrsa gSA</t>
    </r>
  </si>
  <si>
    <t>If required</t>
  </si>
  <si>
    <t>ije~ iwT; xw:nso Jh Jh 1008 oklwnso th egkjkt</t>
  </si>
  <si>
    <t xml:space="preserve">Micro Software Present By </t>
  </si>
  <si>
    <t>HEERA LAL JAAT</t>
  </si>
  <si>
    <t>Sr. Teacher</t>
  </si>
  <si>
    <t>V./P. - Chandawal Nagar, Sojat (Pali)</t>
  </si>
  <si>
    <t>First Unlock Cell Entry Fill Up Then Click On Generate Button</t>
  </si>
  <si>
    <t>Income Tax Deduction By Salary</t>
  </si>
  <si>
    <t>Use Tab Button For Unlock Cell</t>
  </si>
  <si>
    <t>Senior Teacher</t>
  </si>
  <si>
    <t>Government Senior Secondary School INDERWARA , PALI</t>
  </si>
  <si>
    <t>Dist- Pali</t>
  </si>
  <si>
    <t>heeralaljatchandawal@gmail.com</t>
  </si>
  <si>
    <t>V./P. - Chandawal Nagar, Teh.- sojat city, Dist.- Pali (Raj) 306306</t>
  </si>
  <si>
    <t xml:space="preserve">This Micro software Developed by:  HEERALAL JAT </t>
  </si>
  <si>
    <t>Signature</t>
  </si>
  <si>
    <t>Total Allowances</t>
  </si>
  <si>
    <t>Deductions</t>
  </si>
  <si>
    <t>Signature and Seal DDO</t>
  </si>
  <si>
    <t>vDVq- 2019 ls fnl- 2019
rd  :i;s</t>
  </si>
  <si>
    <r>
      <rPr>
        <b/>
        <sz val="12"/>
        <rFont val="Kruti Dev 010"/>
      </rPr>
      <t>¼2½</t>
    </r>
    <r>
      <rPr>
        <sz val="12"/>
        <rFont val="Kruti Dev 010"/>
      </rPr>
      <t xml:space="preserve"> NwV ?kkjk 87¼</t>
    </r>
    <r>
      <rPr>
        <sz val="12"/>
        <rFont val="Calibri"/>
        <family val="2"/>
        <scheme val="minor"/>
      </rPr>
      <t>A</t>
    </r>
    <r>
      <rPr>
        <sz val="12"/>
        <rFont val="Kruti Dev 010"/>
      </rPr>
      <t>½ ¼ 5yk[k rd dh dj ;ksX; vk; ij vk;dj dh NwV vf/kdre :- 12500@&amp; rd½</t>
    </r>
  </si>
</sst>
</file>

<file path=xl/styles.xml><?xml version="1.0" encoding="utf-8"?>
<styleSheet xmlns="http://schemas.openxmlformats.org/spreadsheetml/2006/main">
  <numFmts count="2">
    <numFmt numFmtId="164" formatCode="[$-409]mmm/yy;@"/>
    <numFmt numFmtId="165" formatCode="[$-409]mmmm/yy;@"/>
  </numFmts>
  <fonts count="15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i/>
      <u/>
      <sz val="18"/>
      <color theme="0"/>
      <name val="Calibri"/>
      <family val="2"/>
      <scheme val="minor"/>
    </font>
    <font>
      <b/>
      <sz val="16"/>
      <color rgb="FFC0C03E"/>
      <name val="Kruti Dev 010"/>
    </font>
    <font>
      <b/>
      <sz val="16"/>
      <color theme="1"/>
      <name val="Calibri"/>
      <family val="2"/>
      <scheme val="minor"/>
    </font>
    <font>
      <b/>
      <sz val="14"/>
      <color rgb="FFC0C03E"/>
      <name val="Kruti Dev 010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C0C03E"/>
      <name val="Calibri"/>
      <family val="2"/>
      <scheme val="minor"/>
    </font>
    <font>
      <b/>
      <sz val="16"/>
      <color rgb="FFFFFF00"/>
      <name val="Kruti Dev 010"/>
    </font>
    <font>
      <b/>
      <sz val="16"/>
      <color rgb="FFFFFF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166D07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Kruti Dev 010"/>
    </font>
    <font>
      <b/>
      <i/>
      <u/>
      <sz val="18"/>
      <color rgb="FF00B0F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Kruti Dev 010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Wingdings"/>
      <charset val="2"/>
    </font>
    <font>
      <b/>
      <i/>
      <u/>
      <sz val="14"/>
      <color theme="5" tint="0.7999816888943144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0"/>
      <name val="Arial"/>
      <family val="2"/>
    </font>
    <font>
      <b/>
      <i/>
      <u/>
      <sz val="14"/>
      <color rgb="FFFF0000"/>
      <name val="Calibri"/>
      <family val="2"/>
      <scheme val="minor"/>
    </font>
    <font>
      <b/>
      <sz val="14"/>
      <color rgb="FF002060"/>
      <name val="Kruti Dev 010"/>
    </font>
    <font>
      <b/>
      <sz val="12"/>
      <color rgb="FF002060"/>
      <name val="Kruti Dev 010"/>
    </font>
    <font>
      <b/>
      <sz val="12"/>
      <color rgb="FF002060"/>
      <name val="Calibri"/>
      <family val="2"/>
      <scheme val="minor"/>
    </font>
    <font>
      <sz val="12"/>
      <name val="Kruti Dev 010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24"/>
      <color rgb="FF7030A0"/>
      <name val="Wingdings"/>
      <charset val="2"/>
    </font>
    <font>
      <b/>
      <sz val="14"/>
      <color rgb="FFFF0000"/>
      <name val="Kruti Dev 010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2"/>
      <name val="DevLys 010"/>
    </font>
    <font>
      <sz val="10"/>
      <name val="Kruti Dev 010"/>
    </font>
    <font>
      <sz val="14"/>
      <name val="Kruti Dev 010"/>
    </font>
    <font>
      <sz val="10"/>
      <name val="DevLys 010"/>
    </font>
    <font>
      <b/>
      <sz val="12"/>
      <name val="Kruti Dev 010"/>
    </font>
    <font>
      <b/>
      <sz val="12"/>
      <name val="DevLys 010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i/>
      <sz val="11"/>
      <name val="Calibri"/>
      <family val="2"/>
      <scheme val="minor"/>
    </font>
    <font>
      <sz val="9"/>
      <name val="Times New Roman"/>
      <family val="1"/>
    </font>
    <font>
      <b/>
      <sz val="10"/>
      <name val="Kruti Dev 010"/>
    </font>
    <font>
      <b/>
      <sz val="12"/>
      <name val="Times New Roman"/>
      <family val="1"/>
    </font>
    <font>
      <b/>
      <i/>
      <sz val="11"/>
      <name val="Calibri"/>
      <family val="2"/>
      <scheme val="minor"/>
    </font>
    <font>
      <sz val="13"/>
      <name val="Kruti Dev 010"/>
    </font>
    <font>
      <sz val="13"/>
      <name val="Calibri"/>
      <family val="2"/>
      <scheme val="minor"/>
    </font>
    <font>
      <sz val="11"/>
      <name val="Kruti Dev 010"/>
    </font>
    <font>
      <i/>
      <sz val="12"/>
      <name val="Calibri"/>
      <family val="2"/>
      <scheme val="minor"/>
    </font>
    <font>
      <b/>
      <sz val="8"/>
      <name val="Kruti Dev 010"/>
    </font>
    <font>
      <b/>
      <i/>
      <sz val="14"/>
      <name val="Calibri"/>
      <family val="2"/>
      <scheme val="minor"/>
    </font>
    <font>
      <b/>
      <sz val="9"/>
      <name val="Arial"/>
      <family val="2"/>
    </font>
    <font>
      <sz val="12"/>
      <color rgb="FF000000"/>
      <name val="Kruti Dev 010"/>
    </font>
    <font>
      <sz val="10"/>
      <color rgb="FF000000"/>
      <name val="Kruti Dev 010"/>
    </font>
    <font>
      <b/>
      <sz val="13"/>
      <color rgb="FF000000"/>
      <name val="Kruti Dev 010"/>
    </font>
    <font>
      <b/>
      <sz val="12"/>
      <color rgb="FF000000"/>
      <name val="Kruti Dev 010"/>
    </font>
    <font>
      <b/>
      <sz val="10"/>
      <color rgb="FF000000"/>
      <name val="Kruti Dev 010"/>
    </font>
    <font>
      <b/>
      <i/>
      <sz val="10"/>
      <color rgb="FF000000"/>
      <name val="Kruti Dev 010"/>
    </font>
    <font>
      <b/>
      <u/>
      <sz val="18"/>
      <color theme="0"/>
      <name val="Kruti Dev 010"/>
    </font>
    <font>
      <sz val="11"/>
      <color rgb="FF525E16"/>
      <name val="Calibri"/>
      <family val="2"/>
      <scheme val="minor"/>
    </font>
    <font>
      <b/>
      <sz val="14"/>
      <name val="Kruti Dev 010"/>
    </font>
    <font>
      <b/>
      <sz val="14"/>
      <name val="Calibri"/>
      <family val="2"/>
      <scheme val="minor"/>
    </font>
    <font>
      <b/>
      <sz val="14"/>
      <color theme="5" tint="-0.499984740745262"/>
      <name val="Kruti Dev 010"/>
    </font>
    <font>
      <b/>
      <sz val="14"/>
      <color rgb="FF2C5123"/>
      <name val="Kruti Dev 010"/>
    </font>
    <font>
      <b/>
      <sz val="14"/>
      <color rgb="FF2C5123"/>
      <name val="Calibri"/>
      <family val="2"/>
      <scheme val="minor"/>
    </font>
    <font>
      <b/>
      <sz val="14"/>
      <color rgb="FF0070C0"/>
      <name val="Kruti Dev 010"/>
    </font>
    <font>
      <b/>
      <sz val="14"/>
      <color rgb="FF0070C0"/>
      <name val="Calibri"/>
      <family val="2"/>
      <scheme val="minor"/>
    </font>
    <font>
      <b/>
      <sz val="13"/>
      <name val="Kruti Dev 010"/>
    </font>
    <font>
      <b/>
      <sz val="14"/>
      <color rgb="FF00B050"/>
      <name val="Calibri"/>
      <family val="2"/>
      <scheme val="minor"/>
    </font>
    <font>
      <b/>
      <sz val="16"/>
      <color theme="3" tint="0.59999389629810485"/>
      <name val="Kruti Dev 010"/>
    </font>
    <font>
      <b/>
      <sz val="14"/>
      <color indexed="10"/>
      <name val="Times New Roman"/>
      <family val="1"/>
    </font>
    <font>
      <b/>
      <sz val="12"/>
      <color theme="2" tint="-9.9978637043366805E-2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indexed="8"/>
      <name val="Times New Roman"/>
      <family val="1"/>
    </font>
    <font>
      <b/>
      <sz val="16"/>
      <color indexed="17"/>
      <name val="Times New Roman"/>
      <family val="1"/>
    </font>
    <font>
      <b/>
      <sz val="16"/>
      <color indexed="17"/>
      <name val="Wingdings"/>
      <charset val="2"/>
    </font>
    <font>
      <b/>
      <sz val="16"/>
      <color indexed="17"/>
      <name val="Calibri"/>
      <family val="2"/>
      <scheme val="minor"/>
    </font>
    <font>
      <b/>
      <sz val="14"/>
      <color indexed="17"/>
      <name val="Times New Roman"/>
      <family val="1"/>
    </font>
    <font>
      <sz val="12"/>
      <color theme="2" tint="-9.9978637043366805E-2"/>
      <name val="Calibri"/>
      <family val="2"/>
      <scheme val="minor"/>
    </font>
    <font>
      <b/>
      <sz val="18"/>
      <color indexed="17"/>
      <name val="Calibri"/>
      <family val="2"/>
      <scheme val="minor"/>
    </font>
    <font>
      <b/>
      <sz val="13"/>
      <color indexed="17"/>
      <name val="Times New Roman"/>
      <family val="1"/>
    </font>
    <font>
      <b/>
      <u/>
      <sz val="16"/>
      <color rgb="FF00B0F0"/>
      <name val="Kruti Dev 010"/>
    </font>
    <font>
      <b/>
      <sz val="14"/>
      <color theme="6"/>
      <name val="Kruti Dev 010"/>
    </font>
    <font>
      <b/>
      <sz val="18"/>
      <color theme="6"/>
      <name val="Wingdings"/>
      <charset val="2"/>
    </font>
    <font>
      <b/>
      <sz val="14"/>
      <color theme="6"/>
      <name val="Calibri"/>
      <family val="2"/>
      <scheme val="minor"/>
    </font>
    <font>
      <b/>
      <sz val="14"/>
      <color indexed="21"/>
      <name val="Calibri"/>
      <family val="2"/>
      <scheme val="minor"/>
    </font>
    <font>
      <b/>
      <sz val="20"/>
      <color indexed="21"/>
      <name val="Calibri"/>
      <family val="2"/>
      <scheme val="minor"/>
    </font>
    <font>
      <b/>
      <sz val="20"/>
      <color indexed="21"/>
      <name val="Wingdings"/>
      <charset val="2"/>
    </font>
    <font>
      <b/>
      <sz val="16"/>
      <name val="Calibri"/>
      <family val="2"/>
      <scheme val="minor"/>
    </font>
    <font>
      <b/>
      <sz val="14"/>
      <color theme="4" tint="0.39997558519241921"/>
      <name val="Calibri"/>
      <family val="2"/>
      <scheme val="minor"/>
    </font>
    <font>
      <b/>
      <sz val="18"/>
      <color theme="4" tint="0.39997558519241921"/>
      <name val="Calibri"/>
      <family val="2"/>
      <scheme val="minor"/>
    </font>
    <font>
      <b/>
      <sz val="18"/>
      <color theme="4" tint="0.39997558519241921"/>
      <name val="Wingdings"/>
      <charset val="2"/>
    </font>
    <font>
      <b/>
      <sz val="14"/>
      <color theme="4" tint="0.39997558519241921"/>
      <name val="Wingdings 2"/>
      <family val="1"/>
      <charset val="2"/>
    </font>
    <font>
      <b/>
      <sz val="14"/>
      <color theme="4" tint="0.39997558519241921"/>
      <name val="Kruti Dev 010"/>
    </font>
    <font>
      <b/>
      <sz val="14"/>
      <color indexed="10"/>
      <name val="Wingdings 2"/>
      <family val="1"/>
      <charset val="2"/>
    </font>
    <font>
      <sz val="14"/>
      <color indexed="8"/>
      <name val="Calibri"/>
      <family val="2"/>
      <scheme val="minor"/>
    </font>
    <font>
      <b/>
      <sz val="14"/>
      <color indexed="17"/>
      <name val="Calibri"/>
      <family val="2"/>
      <scheme val="minor"/>
    </font>
    <font>
      <b/>
      <sz val="18"/>
      <color indexed="17"/>
      <name val="Wingdings"/>
      <charset val="2"/>
    </font>
    <font>
      <b/>
      <sz val="14"/>
      <color rgb="FF00B0F0"/>
      <name val="Kruti Dev 010"/>
    </font>
    <font>
      <b/>
      <sz val="14"/>
      <color rgb="FF00B0F0"/>
      <name val="Wingdings"/>
      <charset val="2"/>
    </font>
    <font>
      <b/>
      <sz val="14"/>
      <color rgb="FF00B0F0"/>
      <name val="Calibri"/>
      <family val="2"/>
      <scheme val="minor"/>
    </font>
    <font>
      <b/>
      <sz val="11"/>
      <color indexed="18"/>
      <name val="Times New Roman"/>
      <family val="1"/>
    </font>
    <font>
      <b/>
      <sz val="14"/>
      <color theme="7" tint="0.79998168889431442"/>
      <name val="Calibri"/>
      <family val="2"/>
      <scheme val="minor"/>
    </font>
    <font>
      <b/>
      <sz val="18"/>
      <color theme="7" tint="0.79998168889431442"/>
      <name val="Wingdings"/>
      <charset val="2"/>
    </font>
    <font>
      <b/>
      <sz val="14"/>
      <color rgb="FFFFC000"/>
      <name val="Kruti Dev 010"/>
    </font>
    <font>
      <b/>
      <sz val="14"/>
      <color rgb="FFFFC000"/>
      <name val="Wingdings"/>
      <charset val="2"/>
    </font>
    <font>
      <b/>
      <sz val="14"/>
      <color rgb="FFFFC000"/>
      <name val="Calibri"/>
      <family val="2"/>
      <scheme val="minor"/>
    </font>
    <font>
      <b/>
      <sz val="11"/>
      <color indexed="10"/>
      <name val="Times New Roman"/>
      <family val="1"/>
    </font>
    <font>
      <b/>
      <sz val="14"/>
      <color theme="9" tint="0.59999389629810485"/>
      <name val="Calibri"/>
      <family val="2"/>
      <scheme val="minor"/>
    </font>
    <font>
      <b/>
      <sz val="18"/>
      <color theme="9" tint="0.59999389629810485"/>
      <name val="Wingdings"/>
      <charset val="2"/>
    </font>
    <font>
      <b/>
      <sz val="14"/>
      <color rgb="FFFFFF00"/>
      <name val="Kruti Dev 010"/>
    </font>
    <font>
      <b/>
      <sz val="20"/>
      <color rgb="FFFFFF00"/>
      <name val="Wingdings"/>
      <charset val="2"/>
    </font>
    <font>
      <b/>
      <sz val="14"/>
      <color rgb="FFFFFF00"/>
      <name val="Calibri"/>
      <family val="2"/>
      <scheme val="minor"/>
    </font>
    <font>
      <b/>
      <sz val="8"/>
      <color indexed="16"/>
      <name val="Times New Roman"/>
      <family val="1"/>
    </font>
    <font>
      <sz val="11"/>
      <color theme="3" tint="0.59999389629810485"/>
      <name val="Calibri"/>
      <family val="2"/>
      <scheme val="minor"/>
    </font>
    <font>
      <b/>
      <sz val="12"/>
      <color theme="3" tint="0.59999389629810485"/>
      <name val="Calibri"/>
      <family val="2"/>
      <scheme val="minor"/>
    </font>
    <font>
      <b/>
      <sz val="14"/>
      <color rgb="FF92D050"/>
      <name val="Kruti Dev 010"/>
    </font>
    <font>
      <b/>
      <sz val="14"/>
      <color rgb="FF92D050"/>
      <name val="Wingdings"/>
      <charset val="2"/>
    </font>
    <font>
      <sz val="12"/>
      <color theme="7" tint="-0.499984740745262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b/>
      <sz val="12"/>
      <color rgb="FFFFFF00"/>
      <name val="Kruti Dev 010"/>
    </font>
    <font>
      <b/>
      <sz val="13"/>
      <color theme="1"/>
      <name val="Comic Sans MS"/>
      <family val="4"/>
    </font>
    <font>
      <b/>
      <sz val="16"/>
      <color rgb="FFFF0000"/>
      <name val="Calibri"/>
      <family val="2"/>
      <scheme val="minor"/>
    </font>
    <font>
      <b/>
      <i/>
      <u/>
      <sz val="18"/>
      <color rgb="FFFF000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8"/>
      <color indexed="36"/>
      <name val="Calibri"/>
      <family val="2"/>
    </font>
    <font>
      <b/>
      <sz val="18"/>
      <color indexed="60"/>
      <name val="Calibri"/>
      <family val="2"/>
    </font>
    <font>
      <u/>
      <sz val="11"/>
      <color theme="10"/>
      <name val="Calibri"/>
      <family val="2"/>
    </font>
    <font>
      <b/>
      <u/>
      <sz val="18"/>
      <color theme="10"/>
      <name val="Calibri"/>
      <family val="2"/>
    </font>
    <font>
      <b/>
      <sz val="16"/>
      <color indexed="10"/>
      <name val="Calibri"/>
      <family val="2"/>
    </font>
    <font>
      <b/>
      <sz val="14"/>
      <color indexed="56"/>
      <name val="Calibri"/>
      <family val="2"/>
    </font>
    <font>
      <b/>
      <sz val="16"/>
      <color rgb="FFC00000"/>
      <name val="Comic Sans MS"/>
      <family val="4"/>
    </font>
  </fonts>
  <fills count="2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  <fill>
      <patternFill patternType="solid">
        <fgColor rgb="FFC0C03E"/>
        <bgColor indexed="64"/>
      </patternFill>
    </fill>
    <fill>
      <gradientFill degree="45">
        <stop position="0">
          <color theme="0"/>
        </stop>
        <stop position="1">
          <color theme="4"/>
        </stop>
      </gradientFill>
    </fill>
    <fill>
      <gradientFill degree="135">
        <stop position="0">
          <color theme="0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auto="1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5A285B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7030A0"/>
        <bgColor indexed="64"/>
      </patternFill>
    </fill>
  </fills>
  <borders count="45">
    <border>
      <left/>
      <right/>
      <top/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rgb="FF00B050"/>
      </right>
      <top/>
      <bottom/>
      <diagonal/>
    </border>
    <border>
      <left style="double">
        <color rgb="FF00B050"/>
      </left>
      <right/>
      <top/>
      <bottom/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rgb="FF00B050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37" fillId="0" borderId="0">
      <protection locked="0"/>
    </xf>
    <xf numFmtId="0" fontId="37" fillId="0" borderId="0">
      <alignment vertical="center"/>
    </xf>
    <xf numFmtId="0" fontId="37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46" fillId="0" borderId="0" applyNumberFormat="0" applyFill="0" applyBorder="0" applyAlignment="0" applyProtection="0">
      <alignment vertical="top"/>
      <protection locked="0"/>
    </xf>
  </cellStyleXfs>
  <cellXfs count="415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7" fillId="9" borderId="1" xfId="0" applyFont="1" applyFill="1" applyBorder="1" applyAlignment="1" applyProtection="1">
      <alignment horizontal="center" vertical="center" wrapText="1"/>
      <protection locked="0"/>
    </xf>
    <xf numFmtId="1" fontId="22" fillId="10" borderId="1" xfId="0" applyNumberFormat="1" applyFont="1" applyFill="1" applyBorder="1" applyAlignment="1" applyProtection="1">
      <alignment horizontal="center" vertical="center"/>
      <protection locked="0"/>
    </xf>
    <xf numFmtId="1" fontId="14" fillId="10" borderId="1" xfId="0" applyNumberFormat="1" applyFont="1" applyFill="1" applyBorder="1" applyAlignment="1" applyProtection="1">
      <alignment horizontal="center" vertical="center"/>
      <protection locked="0"/>
    </xf>
    <xf numFmtId="17" fontId="0" fillId="0" borderId="0" xfId="0" applyNumberFormat="1" applyProtection="1">
      <protection hidden="1"/>
    </xf>
    <xf numFmtId="0" fontId="20" fillId="2" borderId="0" xfId="0" applyFont="1" applyFill="1" applyBorder="1" applyAlignment="1" applyProtection="1">
      <alignment horizontal="center" vertical="center" wrapText="1"/>
      <protection hidden="1"/>
    </xf>
    <xf numFmtId="1" fontId="32" fillId="0" borderId="10" xfId="0" applyNumberFormat="1" applyFont="1" applyBorder="1" applyAlignment="1" applyProtection="1">
      <alignment horizontal="center" vertical="center" wrapText="1"/>
      <protection locked="0" hidden="1"/>
    </xf>
    <xf numFmtId="0" fontId="0" fillId="9" borderId="0" xfId="0" applyFill="1" applyProtection="1">
      <protection hidden="1"/>
    </xf>
    <xf numFmtId="0" fontId="0" fillId="0" borderId="0" xfId="0" applyProtection="1">
      <protection hidden="1"/>
    </xf>
    <xf numFmtId="1" fontId="0" fillId="0" borderId="10" xfId="0" applyNumberFormat="1" applyBorder="1" applyProtection="1">
      <protection hidden="1"/>
    </xf>
    <xf numFmtId="0" fontId="33" fillId="11" borderId="10" xfId="0" applyFont="1" applyFill="1" applyBorder="1" applyProtection="1">
      <protection hidden="1"/>
    </xf>
    <xf numFmtId="1" fontId="0" fillId="0" borderId="0" xfId="0" applyNumberFormat="1" applyProtection="1">
      <protection hidden="1"/>
    </xf>
    <xf numFmtId="0" fontId="0" fillId="0" borderId="10" xfId="0" applyBorder="1" applyProtection="1">
      <protection hidden="1"/>
    </xf>
    <xf numFmtId="0" fontId="12" fillId="0" borderId="0" xfId="0" applyFont="1" applyFill="1" applyAlignment="1" applyProtection="1">
      <alignment vertical="center" wrapText="1"/>
      <protection hidden="1"/>
    </xf>
    <xf numFmtId="0" fontId="15" fillId="0" borderId="0" xfId="0" applyFont="1" applyFill="1" applyAlignment="1" applyProtection="1">
      <alignment vertical="center" wrapText="1"/>
      <protection hidden="1"/>
    </xf>
    <xf numFmtId="164" fontId="13" fillId="12" borderId="0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1" fontId="14" fillId="10" borderId="14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vertical="center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/>
    <xf numFmtId="0" fontId="0" fillId="0" borderId="0" xfId="0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locked="0"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1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2" fontId="22" fillId="0" borderId="0" xfId="0" applyNumberFormat="1" applyFont="1" applyFill="1" applyBorder="1" applyAlignment="1" applyProtection="1">
      <alignment vertical="center" wrapText="1"/>
      <protection locked="0"/>
    </xf>
    <xf numFmtId="0" fontId="0" fillId="2" borderId="0" xfId="0" applyFill="1" applyBorder="1"/>
    <xf numFmtId="1" fontId="14" fillId="2" borderId="0" xfId="0" applyNumberFormat="1" applyFont="1" applyFill="1" applyBorder="1" applyAlignment="1" applyProtection="1">
      <alignment horizontal="center" vertical="center"/>
      <protection locked="0" hidden="1"/>
    </xf>
    <xf numFmtId="0" fontId="11" fillId="2" borderId="0" xfId="0" applyFont="1" applyFill="1" applyAlignment="1" applyProtection="1">
      <alignment horizontal="right" vertical="center"/>
      <protection hidden="1"/>
    </xf>
    <xf numFmtId="0" fontId="10" fillId="2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9" borderId="10" xfId="0" applyFont="1" applyFill="1" applyBorder="1" applyAlignment="1" applyProtection="1">
      <alignment horizontal="center" vertical="center" wrapText="1"/>
      <protection locked="0" hidden="1"/>
    </xf>
    <xf numFmtId="164" fontId="0" fillId="0" borderId="0" xfId="0" applyNumberFormat="1"/>
    <xf numFmtId="14" fontId="0" fillId="0" borderId="0" xfId="0" applyNumberFormat="1" applyProtection="1"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36" fillId="2" borderId="0" xfId="0" applyFont="1" applyFill="1"/>
    <xf numFmtId="0" fontId="27" fillId="0" borderId="0" xfId="0" applyFont="1" applyBorder="1" applyAlignment="1" applyProtection="1">
      <alignment horizontal="center" vertical="center" wrapText="1"/>
      <protection locked="0" hidden="1"/>
    </xf>
    <xf numFmtId="0" fontId="23" fillId="0" borderId="0" xfId="0" applyNumberFormat="1" applyFont="1" applyBorder="1" applyAlignment="1" applyProtection="1">
      <alignment horizontal="center" vertical="center" wrapText="1"/>
      <protection locked="0" hidden="1"/>
    </xf>
    <xf numFmtId="0" fontId="30" fillId="0" borderId="10" xfId="0" applyFont="1" applyBorder="1" applyAlignment="1" applyProtection="1">
      <alignment horizontal="center" vertical="center" wrapText="1"/>
      <protection locked="0" hidden="1"/>
    </xf>
    <xf numFmtId="0" fontId="21" fillId="0" borderId="10" xfId="0" applyFont="1" applyFill="1" applyBorder="1" applyAlignment="1" applyProtection="1">
      <alignment horizontal="center" vertical="center" wrapText="1"/>
      <protection locked="0" hidden="1"/>
    </xf>
    <xf numFmtId="0" fontId="7" fillId="9" borderId="10" xfId="0" applyFont="1" applyFill="1" applyBorder="1" applyAlignment="1" applyProtection="1">
      <alignment horizontal="center" vertical="center" wrapText="1"/>
      <protection locked="0" hidden="1"/>
    </xf>
    <xf numFmtId="0" fontId="21" fillId="0" borderId="10" xfId="0" applyFont="1" applyFill="1" applyBorder="1" applyAlignment="1" applyProtection="1">
      <alignment vertical="center" wrapText="1"/>
      <protection locked="0" hidden="1"/>
    </xf>
    <xf numFmtId="0" fontId="31" fillId="0" borderId="10" xfId="0" applyFont="1" applyBorder="1" applyAlignment="1" applyProtection="1">
      <alignment horizontal="center" vertical="center"/>
      <protection locked="0" hidden="1"/>
    </xf>
    <xf numFmtId="165" fontId="31" fillId="0" borderId="10" xfId="0" applyNumberFormat="1" applyFont="1" applyBorder="1" applyAlignment="1" applyProtection="1">
      <alignment horizontal="left" vertical="center"/>
      <protection locked="0" hidden="1"/>
    </xf>
    <xf numFmtId="1" fontId="0" fillId="0" borderId="10" xfId="0" applyNumberFormat="1" applyFill="1" applyBorder="1" applyAlignment="1" applyProtection="1">
      <alignment horizontal="center" vertical="center"/>
      <protection locked="0" hidden="1"/>
    </xf>
    <xf numFmtId="0" fontId="0" fillId="0" borderId="10" xfId="0" applyBorder="1" applyProtection="1">
      <protection locked="0" hidden="1"/>
    </xf>
    <xf numFmtId="0" fontId="0" fillId="0" borderId="0" xfId="0" applyProtection="1">
      <protection locked="0" hidden="1"/>
    </xf>
    <xf numFmtId="0" fontId="21" fillId="9" borderId="1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right" vertical="center"/>
      <protection hidden="1"/>
    </xf>
    <xf numFmtId="0" fontId="47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protection hidden="1"/>
    </xf>
    <xf numFmtId="0" fontId="71" fillId="0" borderId="0" xfId="1" applyFont="1" applyBorder="1" applyAlignment="1" applyProtection="1">
      <protection hidden="1"/>
    </xf>
    <xf numFmtId="0" fontId="72" fillId="0" borderId="0" xfId="1" applyFont="1" applyBorder="1" applyAlignment="1" applyProtection="1">
      <protection hidden="1"/>
    </xf>
    <xf numFmtId="0" fontId="73" fillId="0" borderId="0" xfId="1" applyFont="1" applyBorder="1" applyAlignment="1" applyProtection="1">
      <alignment horizontal="center" vertical="center"/>
      <protection hidden="1"/>
    </xf>
    <xf numFmtId="0" fontId="72" fillId="0" borderId="0" xfId="4" applyFont="1" applyAlignment="1" applyProtection="1">
      <protection hidden="1"/>
    </xf>
    <xf numFmtId="0" fontId="51" fillId="0" borderId="0" xfId="4" applyFont="1" applyProtection="1">
      <alignment vertical="center"/>
      <protection hidden="1"/>
    </xf>
    <xf numFmtId="0" fontId="75" fillId="0" borderId="0" xfId="1" applyFont="1" applyBorder="1" applyAlignment="1" applyProtection="1">
      <alignment horizontal="right"/>
      <protection hidden="1"/>
    </xf>
    <xf numFmtId="0" fontId="72" fillId="0" borderId="0" xfId="1" applyFont="1" applyBorder="1" applyAlignment="1" applyProtection="1">
      <alignment horizontal="right"/>
      <protection hidden="1"/>
    </xf>
    <xf numFmtId="0" fontId="71" fillId="0" borderId="0" xfId="1" applyFont="1" applyFill="1" applyBorder="1" applyAlignment="1" applyProtection="1">
      <protection hidden="1"/>
    </xf>
    <xf numFmtId="0" fontId="74" fillId="0" borderId="0" xfId="1" applyFont="1" applyFill="1" applyAlignment="1" applyProtection="1">
      <alignment vertical="top"/>
      <protection hidden="1"/>
    </xf>
    <xf numFmtId="0" fontId="72" fillId="0" borderId="0" xfId="4" applyFont="1" applyFill="1" applyAlignment="1" applyProtection="1">
      <protection hidden="1"/>
    </xf>
    <xf numFmtId="0" fontId="71" fillId="0" borderId="0" xfId="1" applyFont="1" applyFill="1" applyAlignment="1" applyProtection="1">
      <protection hidden="1"/>
    </xf>
    <xf numFmtId="0" fontId="72" fillId="0" borderId="0" xfId="1" applyFont="1" applyFill="1" applyBorder="1" applyAlignment="1" applyProtection="1">
      <protection hidden="1"/>
    </xf>
    <xf numFmtId="0" fontId="76" fillId="0" borderId="0" xfId="1" applyFont="1" applyFill="1" applyBorder="1" applyAlignment="1" applyProtection="1">
      <alignment vertical="center"/>
      <protection hidden="1"/>
    </xf>
    <xf numFmtId="0" fontId="72" fillId="0" borderId="0" xfId="1" applyFont="1" applyFill="1" applyAlignment="1" applyProtection="1">
      <protection hidden="1"/>
    </xf>
    <xf numFmtId="0" fontId="71" fillId="9" borderId="0" xfId="1" applyFont="1" applyFill="1" applyAlignment="1" applyProtection="1">
      <protection hidden="1"/>
    </xf>
    <xf numFmtId="0" fontId="72" fillId="9" borderId="0" xfId="1" applyFont="1" applyFill="1" applyAlignment="1" applyProtection="1">
      <protection hidden="1"/>
    </xf>
    <xf numFmtId="0" fontId="72" fillId="9" borderId="0" xfId="4" applyFont="1" applyFill="1" applyAlignment="1" applyProtection="1">
      <protection hidden="1"/>
    </xf>
    <xf numFmtId="0" fontId="0" fillId="9" borderId="0" xfId="0" applyFill="1" applyAlignment="1" applyProtection="1">
      <protection hidden="1"/>
    </xf>
    <xf numFmtId="0" fontId="75" fillId="9" borderId="0" xfId="1" applyFont="1" applyFill="1" applyAlignment="1" applyProtection="1">
      <alignment horizontal="right"/>
      <protection hidden="1"/>
    </xf>
    <xf numFmtId="0" fontId="72" fillId="9" borderId="0" xfId="1" applyFont="1" applyFill="1" applyAlignment="1" applyProtection="1">
      <alignment horizontal="right"/>
      <protection hidden="1"/>
    </xf>
    <xf numFmtId="0" fontId="75" fillId="9" borderId="0" xfId="1" applyFont="1" applyFill="1" applyAlignment="1" applyProtection="1">
      <protection hidden="1"/>
    </xf>
    <xf numFmtId="2" fontId="72" fillId="9" borderId="0" xfId="1" applyNumberFormat="1" applyFont="1" applyFill="1" applyAlignment="1" applyProtection="1">
      <alignment horizontal="right"/>
      <protection hidden="1"/>
    </xf>
    <xf numFmtId="0" fontId="71" fillId="0" borderId="0" xfId="1" applyFont="1" applyAlignment="1" applyProtection="1">
      <protection hidden="1"/>
    </xf>
    <xf numFmtId="0" fontId="72" fillId="0" borderId="0" xfId="1" applyFont="1" applyAlignment="1" applyProtection="1">
      <protection hidden="1"/>
    </xf>
    <xf numFmtId="0" fontId="75" fillId="0" borderId="0" xfId="1" applyFont="1" applyAlignment="1" applyProtection="1">
      <alignment horizontal="right"/>
      <protection hidden="1"/>
    </xf>
    <xf numFmtId="0" fontId="72" fillId="0" borderId="0" xfId="1" applyFont="1" applyAlignment="1" applyProtection="1">
      <alignment horizontal="right"/>
      <protection hidden="1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protection hidden="1"/>
    </xf>
    <xf numFmtId="0" fontId="0" fillId="16" borderId="0" xfId="0" applyFill="1"/>
    <xf numFmtId="0" fontId="0" fillId="16" borderId="0" xfId="0" applyFill="1" applyProtection="1">
      <protection hidden="1"/>
    </xf>
    <xf numFmtId="0" fontId="0" fillId="17" borderId="0" xfId="0" applyFill="1"/>
    <xf numFmtId="2" fontId="79" fillId="19" borderId="10" xfId="5" applyNumberFormat="1" applyFont="1" applyFill="1" applyBorder="1" applyAlignment="1" applyProtection="1">
      <alignment horizontal="right" vertical="center" wrapText="1"/>
      <protection hidden="1"/>
    </xf>
    <xf numFmtId="2" fontId="12" fillId="9" borderId="10" xfId="5" applyNumberFormat="1" applyFont="1" applyFill="1" applyBorder="1" applyAlignment="1" applyProtection="1">
      <alignment horizontal="center" vertical="center"/>
      <protection locked="0"/>
    </xf>
    <xf numFmtId="1" fontId="80" fillId="19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80" fillId="9" borderId="10" xfId="0" applyFont="1" applyFill="1" applyBorder="1" applyAlignment="1" applyProtection="1">
      <alignment horizontal="center" vertical="center" wrapText="1"/>
      <protection locked="0"/>
    </xf>
    <xf numFmtId="2" fontId="84" fillId="19" borderId="0" xfId="6" applyNumberFormat="1" applyFont="1" applyFill="1" applyBorder="1" applyAlignment="1" applyProtection="1">
      <alignment horizontal="left" vertical="center"/>
      <protection hidden="1"/>
    </xf>
    <xf numFmtId="0" fontId="80" fillId="9" borderId="9" xfId="0" applyFont="1" applyFill="1" applyBorder="1" applyAlignment="1" applyProtection="1">
      <alignment horizontal="center" vertical="center" wrapText="1"/>
      <protection locked="0"/>
    </xf>
    <xf numFmtId="0" fontId="0" fillId="17" borderId="0" xfId="0" applyFill="1" applyProtection="1">
      <protection hidden="1"/>
    </xf>
    <xf numFmtId="0" fontId="87" fillId="22" borderId="0" xfId="0" applyFont="1" applyFill="1" applyAlignment="1" applyProtection="1">
      <alignment horizontal="center" vertical="center"/>
      <protection hidden="1"/>
    </xf>
    <xf numFmtId="0" fontId="0" fillId="23" borderId="0" xfId="0" applyFill="1" applyProtection="1">
      <protection hidden="1"/>
    </xf>
    <xf numFmtId="0" fontId="88" fillId="16" borderId="0" xfId="0" applyFont="1" applyFill="1" applyBorder="1" applyAlignment="1" applyProtection="1">
      <alignment horizontal="left" vertical="center"/>
      <protection hidden="1"/>
    </xf>
    <xf numFmtId="0" fontId="89" fillId="16" borderId="0" xfId="0" applyFont="1" applyFill="1" applyBorder="1" applyAlignment="1" applyProtection="1">
      <alignment vertical="center"/>
      <protection hidden="1"/>
    </xf>
    <xf numFmtId="0" fontId="90" fillId="16" borderId="38" xfId="0" applyFont="1" applyFill="1" applyBorder="1" applyAlignment="1" applyProtection="1">
      <alignment horizontal="center" vertical="center"/>
      <protection hidden="1"/>
    </xf>
    <xf numFmtId="0" fontId="91" fillId="16" borderId="10" xfId="0" applyFont="1" applyFill="1" applyBorder="1" applyAlignment="1" applyProtection="1">
      <alignment horizontal="center" vertical="center"/>
      <protection hidden="1"/>
    </xf>
    <xf numFmtId="0" fontId="92" fillId="16" borderId="0" xfId="0" applyFont="1" applyFill="1" applyBorder="1" applyAlignment="1" applyProtection="1">
      <alignment horizontal="center" vertical="center"/>
      <protection hidden="1"/>
    </xf>
    <xf numFmtId="0" fontId="93" fillId="16" borderId="0" xfId="0" applyFont="1" applyFill="1" applyBorder="1" applyAlignment="1" applyProtection="1">
      <alignment horizontal="center" vertical="center"/>
      <protection hidden="1"/>
    </xf>
    <xf numFmtId="0" fontId="96" fillId="16" borderId="0" xfId="0" applyFont="1" applyFill="1" applyBorder="1" applyAlignment="1" applyProtection="1">
      <alignment vertical="center"/>
      <protection hidden="1"/>
    </xf>
    <xf numFmtId="0" fontId="96" fillId="16" borderId="39" xfId="0" applyFont="1" applyFill="1" applyBorder="1" applyAlignment="1" applyProtection="1">
      <alignment vertical="center"/>
      <protection hidden="1"/>
    </xf>
    <xf numFmtId="49" fontId="97" fillId="16" borderId="38" xfId="0" applyNumberFormat="1" applyFont="1" applyFill="1" applyBorder="1" applyAlignment="1" applyProtection="1">
      <alignment horizontal="center" vertical="center"/>
      <protection hidden="1"/>
    </xf>
    <xf numFmtId="0" fontId="80" fillId="9" borderId="10" xfId="0" applyFont="1" applyFill="1" applyBorder="1" applyAlignment="1" applyProtection="1">
      <alignment horizontal="center" vertical="center"/>
      <protection locked="0"/>
    </xf>
    <xf numFmtId="0" fontId="99" fillId="16" borderId="39" xfId="0" applyFont="1" applyFill="1" applyBorder="1" applyAlignment="1" applyProtection="1">
      <alignment vertical="center"/>
      <protection hidden="1"/>
    </xf>
    <xf numFmtId="0" fontId="99" fillId="16" borderId="0" xfId="0" applyFont="1" applyFill="1" applyBorder="1" applyAlignment="1" applyProtection="1">
      <alignment vertical="center"/>
      <protection hidden="1"/>
    </xf>
    <xf numFmtId="0" fontId="100" fillId="16" borderId="39" xfId="0" applyFont="1" applyFill="1" applyBorder="1" applyAlignment="1" applyProtection="1">
      <alignment horizontal="center" vertical="center"/>
      <protection hidden="1"/>
    </xf>
    <xf numFmtId="0" fontId="100" fillId="16" borderId="0" xfId="0" applyFont="1" applyFill="1" applyBorder="1" applyAlignment="1" applyProtection="1">
      <alignment horizontal="center" vertical="center"/>
      <protection hidden="1"/>
    </xf>
    <xf numFmtId="0" fontId="101" fillId="16" borderId="0" xfId="0" applyFont="1" applyFill="1" applyBorder="1" applyAlignment="1" applyProtection="1">
      <alignment vertical="center" wrapText="1"/>
      <protection hidden="1"/>
    </xf>
    <xf numFmtId="0" fontId="107" fillId="9" borderId="0" xfId="0" applyFont="1" applyFill="1" applyBorder="1" applyAlignment="1" applyProtection="1">
      <alignment horizontal="center" vertical="center"/>
      <protection locked="0"/>
    </xf>
    <xf numFmtId="1" fontId="11" fillId="16" borderId="0" xfId="0" applyNumberFormat="1" applyFont="1" applyFill="1" applyBorder="1" applyAlignment="1" applyProtection="1">
      <alignment horizontal="center"/>
      <protection hidden="1"/>
    </xf>
    <xf numFmtId="0" fontId="113" fillId="16" borderId="0" xfId="0" applyFont="1" applyFill="1" applyBorder="1" applyAlignment="1" applyProtection="1">
      <alignment horizontal="left" wrapText="1"/>
      <protection hidden="1"/>
    </xf>
    <xf numFmtId="2" fontId="107" fillId="16" borderId="0" xfId="0" applyNumberFormat="1" applyFont="1" applyFill="1" applyBorder="1" applyAlignment="1" applyProtection="1">
      <alignment horizontal="center"/>
      <protection hidden="1"/>
    </xf>
    <xf numFmtId="0" fontId="114" fillId="16" borderId="0" xfId="0" applyFont="1" applyFill="1" applyBorder="1" applyAlignment="1" applyProtection="1">
      <alignment horizontal="right" vertical="center"/>
      <protection hidden="1"/>
    </xf>
    <xf numFmtId="0" fontId="92" fillId="16" borderId="39" xfId="0" applyFont="1" applyFill="1" applyBorder="1" applyAlignment="1" applyProtection="1">
      <alignment horizontal="center" vertical="center"/>
      <protection hidden="1"/>
    </xf>
    <xf numFmtId="0" fontId="115" fillId="16" borderId="0" xfId="0" applyFont="1" applyFill="1" applyBorder="1" applyAlignment="1" applyProtection="1">
      <alignment horizontal="center" vertical="center"/>
      <protection hidden="1"/>
    </xf>
    <xf numFmtId="0" fontId="117" fillId="16" borderId="39" xfId="0" applyFont="1" applyFill="1" applyBorder="1" applyAlignment="1" applyProtection="1">
      <alignment horizontal="left" vertical="center" wrapText="1"/>
      <protection hidden="1"/>
    </xf>
    <xf numFmtId="0" fontId="117" fillId="16" borderId="0" xfId="0" applyFont="1" applyFill="1" applyBorder="1" applyAlignment="1" applyProtection="1">
      <alignment horizontal="left" vertical="center"/>
      <protection hidden="1"/>
    </xf>
    <xf numFmtId="0" fontId="120" fillId="16" borderId="0" xfId="0" applyFont="1" applyFill="1" applyBorder="1" applyAlignment="1" applyProtection="1">
      <alignment horizontal="center" vertical="center"/>
      <protection hidden="1"/>
    </xf>
    <xf numFmtId="0" fontId="121" fillId="16" borderId="0" xfId="0" applyFont="1" applyFill="1" applyBorder="1" applyAlignment="1" applyProtection="1">
      <alignment horizontal="center" vertical="center"/>
      <protection hidden="1"/>
    </xf>
    <xf numFmtId="0" fontId="123" fillId="16" borderId="39" xfId="0" applyFont="1" applyFill="1" applyBorder="1" applyAlignment="1" applyProtection="1">
      <alignment horizontal="left" vertical="center"/>
      <protection hidden="1"/>
    </xf>
    <xf numFmtId="0" fontId="123" fillId="16" borderId="0" xfId="0" applyFont="1" applyFill="1" applyBorder="1" applyAlignment="1" applyProtection="1">
      <alignment horizontal="left" vertical="center"/>
      <protection hidden="1"/>
    </xf>
    <xf numFmtId="0" fontId="126" fillId="16" borderId="0" xfId="0" applyFont="1" applyFill="1" applyBorder="1" applyAlignment="1" applyProtection="1">
      <alignment horizontal="center" vertical="center"/>
      <protection hidden="1"/>
    </xf>
    <xf numFmtId="0" fontId="127" fillId="16" borderId="0" xfId="0" applyFont="1" applyFill="1" applyBorder="1" applyAlignment="1" applyProtection="1">
      <alignment horizontal="center" vertical="center"/>
      <protection hidden="1"/>
    </xf>
    <xf numFmtId="0" fontId="129" fillId="16" borderId="0" xfId="0" applyFont="1" applyFill="1" applyBorder="1" applyAlignment="1" applyProtection="1">
      <alignment horizontal="left" wrapText="1"/>
      <protection hidden="1"/>
    </xf>
    <xf numFmtId="0" fontId="132" fillId="16" borderId="0" xfId="0" applyFont="1" applyFill="1" applyBorder="1" applyAlignment="1" applyProtection="1">
      <alignment vertical="center"/>
      <protection hidden="1"/>
    </xf>
    <xf numFmtId="0" fontId="133" fillId="16" borderId="40" xfId="0" applyFont="1" applyFill="1" applyBorder="1" applyAlignment="1" applyProtection="1">
      <alignment horizontal="center" vertical="center"/>
      <protection hidden="1"/>
    </xf>
    <xf numFmtId="0" fontId="134" fillId="16" borderId="41" xfId="0" applyFont="1" applyFill="1" applyBorder="1" applyAlignment="1" applyProtection="1">
      <alignment horizontal="center" vertical="center"/>
      <protection hidden="1"/>
    </xf>
    <xf numFmtId="1" fontId="92" fillId="16" borderId="41" xfId="0" applyNumberFormat="1" applyFont="1" applyFill="1" applyBorder="1" applyAlignment="1" applyProtection="1">
      <alignment horizontal="center" vertical="center"/>
      <protection hidden="1"/>
    </xf>
    <xf numFmtId="0" fontId="135" fillId="16" borderId="41" xfId="0" applyFont="1" applyFill="1" applyBorder="1" applyAlignment="1" applyProtection="1">
      <alignment horizontal="left" vertical="center"/>
      <protection hidden="1"/>
    </xf>
    <xf numFmtId="0" fontId="92" fillId="16" borderId="41" xfId="0" applyFont="1" applyFill="1" applyBorder="1" applyAlignment="1" applyProtection="1">
      <alignment horizontal="center" vertical="center"/>
      <protection hidden="1"/>
    </xf>
    <xf numFmtId="0" fontId="92" fillId="16" borderId="42" xfId="0" applyFont="1" applyFill="1" applyBorder="1" applyAlignment="1" applyProtection="1">
      <alignment horizontal="center" vertical="center"/>
      <protection hidden="1"/>
    </xf>
    <xf numFmtId="0" fontId="0" fillId="23" borderId="0" xfId="0" applyFill="1" applyBorder="1" applyProtection="1">
      <protection hidden="1"/>
    </xf>
    <xf numFmtId="1" fontId="0" fillId="23" borderId="0" xfId="0" applyNumberFormat="1" applyFill="1" applyBorder="1" applyProtection="1">
      <protection hidden="1"/>
    </xf>
    <xf numFmtId="0" fontId="0" fillId="16" borderId="0" xfId="0" applyFill="1" applyBorder="1" applyProtection="1">
      <protection hidden="1"/>
    </xf>
    <xf numFmtId="0" fontId="137" fillId="16" borderId="0" xfId="0" applyFont="1" applyFill="1" applyBorder="1" applyAlignment="1" applyProtection="1">
      <alignment horizontal="right"/>
      <protection hidden="1"/>
    </xf>
    <xf numFmtId="0" fontId="138" fillId="16" borderId="0" xfId="0" applyFont="1" applyFill="1" applyBorder="1" applyAlignment="1" applyProtection="1">
      <alignment horizontal="center" vertical="center"/>
      <protection hidden="1"/>
    </xf>
    <xf numFmtId="1" fontId="92" fillId="16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/>
    <xf numFmtId="0" fontId="141" fillId="12" borderId="0" xfId="0" applyFont="1" applyFill="1" applyAlignment="1"/>
    <xf numFmtId="0" fontId="143" fillId="2" borderId="0" xfId="0" applyFont="1" applyFill="1" applyBorder="1" applyAlignment="1" applyProtection="1">
      <alignment horizontal="center" vertical="center" wrapText="1"/>
      <protection hidden="1"/>
    </xf>
    <xf numFmtId="2" fontId="79" fillId="19" borderId="0" xfId="5" applyNumberFormat="1" applyFont="1" applyFill="1" applyBorder="1" applyAlignment="1" applyProtection="1">
      <alignment horizontal="left" vertical="center"/>
      <protection hidden="1"/>
    </xf>
    <xf numFmtId="2" fontId="79" fillId="20" borderId="0" xfId="5" applyNumberFormat="1" applyFont="1" applyFill="1" applyBorder="1" applyAlignment="1" applyProtection="1">
      <alignment horizontal="left" vertical="center"/>
      <protection hidden="1"/>
    </xf>
    <xf numFmtId="0" fontId="78" fillId="17" borderId="0" xfId="0" applyFont="1" applyFill="1" applyProtection="1">
      <protection hidden="1"/>
    </xf>
    <xf numFmtId="0" fontId="45" fillId="0" borderId="0" xfId="2" applyFont="1" applyFill="1" applyBorder="1" applyAlignment="1" applyProtection="1">
      <alignment horizontal="center" vertical="center"/>
      <protection hidden="1"/>
    </xf>
    <xf numFmtId="2" fontId="7" fillId="0" borderId="0" xfId="2" applyNumberFormat="1" applyFont="1" applyBorder="1" applyAlignment="1" applyProtection="1">
      <alignment horizontal="right" vertical="center"/>
      <protection hidden="1"/>
    </xf>
    <xf numFmtId="2" fontId="48" fillId="0" borderId="0" xfId="2" applyNumberFormat="1" applyFont="1" applyBorder="1" applyAlignment="1" applyProtection="1">
      <alignment horizontal="right" vertical="center"/>
      <protection hidden="1"/>
    </xf>
    <xf numFmtId="0" fontId="50" fillId="0" borderId="0" xfId="2" applyFont="1" applyBorder="1" applyAlignment="1" applyProtection="1">
      <alignment horizontal="center" vertical="center"/>
      <protection hidden="1"/>
    </xf>
    <xf numFmtId="0" fontId="53" fillId="0" borderId="0" xfId="2" applyFont="1" applyBorder="1" applyAlignment="1" applyProtection="1">
      <alignment horizontal="center" vertical="center"/>
      <protection hidden="1"/>
    </xf>
    <xf numFmtId="0" fontId="55" fillId="0" borderId="0" xfId="2" applyFont="1" applyBorder="1" applyAlignment="1" applyProtection="1">
      <alignment horizontal="left" vertical="center"/>
      <protection hidden="1"/>
    </xf>
    <xf numFmtId="0" fontId="57" fillId="0" borderId="0" xfId="2" applyFont="1" applyBorder="1" applyAlignment="1" applyProtection="1">
      <alignment horizontal="left" vertical="center"/>
      <protection hidden="1"/>
    </xf>
    <xf numFmtId="2" fontId="67" fillId="0" borderId="0" xfId="2" applyNumberFormat="1" applyFont="1" applyBorder="1" applyAlignment="1" applyProtection="1">
      <alignment horizontal="right" vertical="center"/>
      <protection hidden="1"/>
    </xf>
    <xf numFmtId="0" fontId="50" fillId="0" borderId="0" xfId="2" applyFont="1" applyBorder="1" applyAlignment="1" applyProtection="1">
      <alignment horizontal="left" vertical="center"/>
      <protection hidden="1"/>
    </xf>
    <xf numFmtId="0" fontId="55" fillId="0" borderId="0" xfId="2" applyFont="1" applyBorder="1" applyAlignment="1" applyProtection="1">
      <alignment vertical="center"/>
      <protection hidden="1"/>
    </xf>
    <xf numFmtId="2" fontId="48" fillId="0" borderId="0" xfId="2" applyNumberFormat="1" applyFont="1" applyBorder="1" applyAlignment="1" applyProtection="1">
      <alignment vertical="center"/>
      <protection hidden="1"/>
    </xf>
    <xf numFmtId="0" fontId="55" fillId="0" borderId="0" xfId="2" applyFont="1" applyBorder="1" applyAlignment="1" applyProtection="1">
      <alignment horizontal="center" vertical="center" wrapText="1"/>
      <protection hidden="1"/>
    </xf>
    <xf numFmtId="2" fontId="48" fillId="0" borderId="0" xfId="2" applyNumberFormat="1" applyFont="1" applyBorder="1" applyAlignment="1" applyProtection="1">
      <alignment horizontal="right" vertical="center" wrapText="1"/>
      <protection hidden="1"/>
    </xf>
    <xf numFmtId="14" fontId="32" fillId="0" borderId="10" xfId="0" applyNumberFormat="1" applyFont="1" applyBorder="1" applyAlignment="1" applyProtection="1">
      <alignment horizontal="center" vertical="center" wrapText="1"/>
      <protection locked="0" hidden="1"/>
    </xf>
    <xf numFmtId="0" fontId="39" fillId="0" borderId="0" xfId="1" applyFont="1" applyBorder="1" applyAlignment="1" applyProtection="1">
      <alignment vertical="center"/>
      <protection hidden="1"/>
    </xf>
    <xf numFmtId="0" fontId="40" fillId="0" borderId="0" xfId="1" applyFont="1" applyBorder="1" applyAlignment="1" applyProtection="1">
      <alignment horizontal="left" vertical="center"/>
      <protection hidden="1"/>
    </xf>
    <xf numFmtId="0" fontId="42" fillId="0" borderId="19" xfId="2" applyFont="1" applyBorder="1" applyAlignment="1" applyProtection="1">
      <alignment horizontal="center" vertical="center"/>
      <protection hidden="1"/>
    </xf>
    <xf numFmtId="0" fontId="42" fillId="0" borderId="21" xfId="2" applyFont="1" applyBorder="1" applyAlignment="1" applyProtection="1">
      <alignment horizontal="center" vertical="center"/>
      <protection hidden="1"/>
    </xf>
    <xf numFmtId="0" fontId="44" fillId="0" borderId="21" xfId="2" applyFont="1" applyBorder="1" applyAlignment="1" applyProtection="1">
      <alignment horizontal="right" vertical="center"/>
      <protection hidden="1"/>
    </xf>
    <xf numFmtId="0" fontId="42" fillId="0" borderId="24" xfId="2" applyFont="1" applyBorder="1" applyAlignment="1" applyProtection="1">
      <alignment horizontal="center" vertical="center"/>
      <protection hidden="1"/>
    </xf>
    <xf numFmtId="1" fontId="42" fillId="0" borderId="10" xfId="2" applyNumberFormat="1" applyFont="1" applyBorder="1" applyAlignment="1" applyProtection="1">
      <alignment horizontal="right" vertical="center"/>
      <protection hidden="1"/>
    </xf>
    <xf numFmtId="1" fontId="7" fillId="0" borderId="25" xfId="2" applyNumberFormat="1" applyFont="1" applyBorder="1" applyAlignment="1" applyProtection="1">
      <alignment horizontal="right" vertical="center"/>
      <protection hidden="1"/>
    </xf>
    <xf numFmtId="1" fontId="48" fillId="0" borderId="25" xfId="2" applyNumberFormat="1" applyFont="1" applyBorder="1" applyAlignment="1" applyProtection="1">
      <alignment horizontal="right" vertical="center"/>
      <protection hidden="1"/>
    </xf>
    <xf numFmtId="0" fontId="42" fillId="0" borderId="30" xfId="2" applyFont="1" applyBorder="1" applyAlignment="1" applyProtection="1">
      <alignment vertical="center"/>
      <protection hidden="1"/>
    </xf>
    <xf numFmtId="0" fontId="58" fillId="0" borderId="10" xfId="2" applyFont="1" applyBorder="1" applyAlignment="1" applyProtection="1">
      <alignment horizontal="center"/>
      <protection hidden="1"/>
    </xf>
    <xf numFmtId="0" fontId="42" fillId="0" borderId="10" xfId="2" applyFont="1" applyBorder="1" applyAlignment="1" applyProtection="1">
      <alignment horizontal="right"/>
      <protection hidden="1"/>
    </xf>
    <xf numFmtId="1" fontId="59" fillId="0" borderId="10" xfId="2" applyNumberFormat="1" applyFont="1" applyBorder="1" applyAlignment="1" applyProtection="1">
      <alignment horizontal="right"/>
      <protection hidden="1"/>
    </xf>
    <xf numFmtId="0" fontId="60" fillId="0" borderId="10" xfId="2" applyFont="1" applyBorder="1" applyAlignment="1" applyProtection="1">
      <alignment horizontal="center"/>
      <protection hidden="1"/>
    </xf>
    <xf numFmtId="1" fontId="59" fillId="15" borderId="10" xfId="2" applyNumberFormat="1" applyFont="1" applyFill="1" applyBorder="1" applyAlignment="1" applyProtection="1">
      <alignment horizontal="right"/>
      <protection hidden="1"/>
    </xf>
    <xf numFmtId="1" fontId="63" fillId="0" borderId="10" xfId="2" applyNumberFormat="1" applyFont="1" applyBorder="1" applyAlignment="1" applyProtection="1">
      <alignment horizontal="right"/>
      <protection hidden="1"/>
    </xf>
    <xf numFmtId="0" fontId="42" fillId="0" borderId="10" xfId="2" applyFont="1" applyBorder="1" applyAlignment="1" applyProtection="1">
      <alignment horizontal="right" vertical="center"/>
      <protection hidden="1"/>
    </xf>
    <xf numFmtId="1" fontId="43" fillId="0" borderId="25" xfId="2" applyNumberFormat="1" applyFont="1" applyBorder="1" applyAlignment="1" applyProtection="1">
      <alignment horizontal="right" vertical="center"/>
      <protection hidden="1"/>
    </xf>
    <xf numFmtId="0" fontId="61" fillId="0" borderId="10" xfId="2" applyFont="1" applyBorder="1" applyAlignment="1" applyProtection="1">
      <alignment horizontal="right" vertical="center"/>
      <protection hidden="1"/>
    </xf>
    <xf numFmtId="0" fontId="55" fillId="0" borderId="25" xfId="2" applyFont="1" applyBorder="1" applyAlignment="1" applyProtection="1">
      <alignment vertical="center"/>
      <protection hidden="1"/>
    </xf>
    <xf numFmtId="0" fontId="44" fillId="0" borderId="10" xfId="2" applyFont="1" applyBorder="1" applyAlignment="1" applyProtection="1">
      <alignment horizontal="center" vertical="center"/>
      <protection hidden="1"/>
    </xf>
    <xf numFmtId="1" fontId="67" fillId="0" borderId="25" xfId="2" applyNumberFormat="1" applyFont="1" applyBorder="1" applyAlignment="1" applyProtection="1">
      <alignment vertical="center"/>
      <protection hidden="1"/>
    </xf>
    <xf numFmtId="9" fontId="44" fillId="0" borderId="10" xfId="2" applyNumberFormat="1" applyFont="1" applyBorder="1" applyAlignment="1" applyProtection="1">
      <alignment horizontal="center" vertical="center"/>
      <protection hidden="1"/>
    </xf>
    <xf numFmtId="2" fontId="54" fillId="0" borderId="29" xfId="4" applyNumberFormat="1" applyFont="1" applyBorder="1" applyAlignment="1" applyProtection="1">
      <protection hidden="1"/>
    </xf>
    <xf numFmtId="2" fontId="48" fillId="0" borderId="25" xfId="2" applyNumberFormat="1" applyFont="1" applyBorder="1" applyAlignment="1" applyProtection="1">
      <alignment horizontal="right" vertical="center"/>
      <protection hidden="1"/>
    </xf>
    <xf numFmtId="0" fontId="61" fillId="0" borderId="10" xfId="2" applyFont="1" applyBorder="1" applyAlignment="1" applyProtection="1">
      <alignment horizontal="center" vertical="center" wrapText="1"/>
      <protection hidden="1"/>
    </xf>
    <xf numFmtId="0" fontId="61" fillId="0" borderId="25" xfId="2" applyFont="1" applyBorder="1" applyAlignment="1" applyProtection="1">
      <alignment horizontal="center" vertical="center" wrapText="1"/>
      <protection hidden="1"/>
    </xf>
    <xf numFmtId="1" fontId="59" fillId="0" borderId="10" xfId="2" applyNumberFormat="1" applyFont="1" applyBorder="1" applyAlignment="1" applyProtection="1">
      <alignment horizontal="center"/>
      <protection hidden="1"/>
    </xf>
    <xf numFmtId="1" fontId="43" fillId="0" borderId="32" xfId="2" applyNumberFormat="1" applyFont="1" applyBorder="1" applyAlignment="1" applyProtection="1">
      <alignment vertical="center" wrapText="1"/>
      <protection hidden="1"/>
    </xf>
    <xf numFmtId="0" fontId="42" fillId="0" borderId="34" xfId="2" applyFont="1" applyBorder="1" applyAlignment="1" applyProtection="1">
      <alignment horizontal="right" vertical="center"/>
      <protection hidden="1"/>
    </xf>
    <xf numFmtId="1" fontId="69" fillId="0" borderId="35" xfId="2" applyNumberFormat="1" applyFont="1" applyBorder="1" applyAlignment="1" applyProtection="1">
      <alignment horizontal="right" vertical="center"/>
      <protection hidden="1"/>
    </xf>
    <xf numFmtId="0" fontId="70" fillId="0" borderId="0" xfId="2" applyFont="1" applyBorder="1" applyAlignment="1" applyProtection="1">
      <alignment horizontal="right" vertical="center"/>
      <protection hidden="1"/>
    </xf>
    <xf numFmtId="0" fontId="42" fillId="0" borderId="0" xfId="2" applyFont="1" applyBorder="1" applyAlignment="1" applyProtection="1">
      <alignment horizontal="right" vertical="center"/>
      <protection hidden="1"/>
    </xf>
    <xf numFmtId="1" fontId="7" fillId="0" borderId="25" xfId="2" applyNumberFormat="1" applyFont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3" fillId="2" borderId="12" xfId="0" applyFont="1" applyFill="1" applyBorder="1" applyAlignment="1" applyProtection="1">
      <alignment horizontal="right" vertical="center"/>
      <protection hidden="1"/>
    </xf>
    <xf numFmtId="0" fontId="6" fillId="13" borderId="0" xfId="0" applyFont="1" applyFill="1" applyAlignment="1">
      <alignment horizontal="center"/>
    </xf>
    <xf numFmtId="0" fontId="3" fillId="2" borderId="13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5" fillId="2" borderId="12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10" fillId="2" borderId="0" xfId="0" applyFont="1" applyFill="1" applyAlignment="1" applyProtection="1">
      <alignment horizontal="right" vertical="center"/>
      <protection hidden="1"/>
    </xf>
    <xf numFmtId="0" fontId="8" fillId="5" borderId="1" xfId="0" applyFont="1" applyFill="1" applyBorder="1" applyAlignment="1" applyProtection="1">
      <alignment horizontal="left" vertical="center"/>
      <protection locked="0"/>
    </xf>
    <xf numFmtId="0" fontId="8" fillId="5" borderId="2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right" vertical="center"/>
      <protection hidden="1"/>
    </xf>
    <xf numFmtId="0" fontId="8" fillId="5" borderId="14" xfId="0" applyFont="1" applyFill="1" applyBorder="1" applyAlignment="1" applyProtection="1">
      <alignment horizontal="left" vertical="center"/>
      <protection locked="0"/>
    </xf>
    <xf numFmtId="0" fontId="8" fillId="5" borderId="15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right" vertical="center"/>
      <protection hidden="1"/>
    </xf>
    <xf numFmtId="1" fontId="8" fillId="5" borderId="1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1" fontId="13" fillId="7" borderId="1" xfId="0" applyNumberFormat="1" applyFont="1" applyFill="1" applyBorder="1" applyAlignment="1" applyProtection="1">
      <alignment horizontal="center" vertical="center"/>
      <protection locked="0"/>
    </xf>
    <xf numFmtId="164" fontId="13" fillId="7" borderId="1" xfId="0" applyNumberFormat="1" applyFont="1" applyFill="1" applyBorder="1" applyAlignment="1" applyProtection="1">
      <alignment horizontal="center" vertical="center"/>
      <protection locked="0"/>
    </xf>
    <xf numFmtId="0" fontId="14" fillId="6" borderId="0" xfId="0" applyFont="1" applyFill="1" applyAlignment="1" applyProtection="1">
      <alignment horizontal="center" vertical="center" wrapText="1"/>
      <protection hidden="1"/>
    </xf>
    <xf numFmtId="0" fontId="14" fillId="6" borderId="12" xfId="0" applyFont="1" applyFill="1" applyBorder="1" applyAlignment="1" applyProtection="1">
      <alignment horizontal="center" vertical="center" wrapText="1"/>
      <protection hidden="1"/>
    </xf>
    <xf numFmtId="0" fontId="35" fillId="2" borderId="13" xfId="0" applyFont="1" applyFill="1" applyBorder="1" applyAlignment="1" applyProtection="1">
      <alignment horizontal="right" vertical="center" wrapText="1"/>
      <protection hidden="1"/>
    </xf>
    <xf numFmtId="0" fontId="35" fillId="2" borderId="12" xfId="0" applyFont="1" applyFill="1" applyBorder="1" applyAlignment="1" applyProtection="1">
      <alignment horizontal="right" vertical="center" wrapText="1"/>
      <protection hidden="1"/>
    </xf>
    <xf numFmtId="0" fontId="35" fillId="2" borderId="0" xfId="0" applyFont="1" applyFill="1" applyAlignment="1" applyProtection="1">
      <alignment horizontal="center" vertical="center" wrapText="1"/>
      <protection hidden="1"/>
    </xf>
    <xf numFmtId="0" fontId="35" fillId="2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/>
    </xf>
    <xf numFmtId="0" fontId="140" fillId="10" borderId="13" xfId="0" applyFont="1" applyFill="1" applyBorder="1" applyAlignment="1" applyProtection="1">
      <alignment horizontal="center" vertical="center"/>
      <protection hidden="1"/>
    </xf>
    <xf numFmtId="0" fontId="140" fillId="10" borderId="0" xfId="0" applyFont="1" applyFill="1" applyBorder="1" applyAlignment="1" applyProtection="1">
      <alignment horizontal="center" vertical="center"/>
      <protection hidden="1"/>
    </xf>
    <xf numFmtId="0" fontId="141" fillId="3" borderId="0" xfId="0" applyFont="1" applyFill="1" applyAlignment="1" applyProtection="1">
      <alignment horizontal="center"/>
      <protection hidden="1"/>
    </xf>
    <xf numFmtId="0" fontId="142" fillId="3" borderId="43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139" fillId="16" borderId="0" xfId="0" applyFont="1" applyFill="1" applyAlignment="1" applyProtection="1">
      <alignment horizontal="center" vertical="center"/>
      <protection hidden="1"/>
    </xf>
    <xf numFmtId="0" fontId="140" fillId="13" borderId="0" xfId="0" applyFont="1" applyFill="1" applyAlignment="1" applyProtection="1">
      <alignment horizontal="center" vertical="center"/>
      <protection hidden="1"/>
    </xf>
    <xf numFmtId="0" fontId="140" fillId="24" borderId="0" xfId="0" applyFont="1" applyFill="1" applyAlignment="1" applyProtection="1">
      <alignment horizontal="center" vertical="center"/>
      <protection hidden="1"/>
    </xf>
    <xf numFmtId="0" fontId="140" fillId="25" borderId="0" xfId="0" applyFont="1" applyFill="1" applyAlignment="1" applyProtection="1">
      <alignment horizontal="center" vertical="center"/>
      <protection hidden="1"/>
    </xf>
    <xf numFmtId="164" fontId="13" fillId="12" borderId="0" xfId="0" applyNumberFormat="1" applyFont="1" applyFill="1" applyBorder="1" applyAlignment="1" applyProtection="1">
      <alignment horizontal="center" vertical="center"/>
      <protection locked="0"/>
    </xf>
    <xf numFmtId="164" fontId="13" fillId="8" borderId="1" xfId="0" applyNumberFormat="1" applyFont="1" applyFill="1" applyBorder="1" applyAlignment="1" applyProtection="1">
      <alignment horizontal="center" vertical="center"/>
      <protection locked="0"/>
    </xf>
    <xf numFmtId="1" fontId="8" fillId="0" borderId="7" xfId="0" applyNumberFormat="1" applyFont="1" applyBorder="1" applyAlignment="1" applyProtection="1">
      <alignment horizontal="left" vertical="center" wrapText="1"/>
      <protection locked="0" hidden="1"/>
    </xf>
    <xf numFmtId="0" fontId="8" fillId="0" borderId="7" xfId="0" applyFont="1" applyBorder="1" applyAlignment="1" applyProtection="1">
      <alignment horizontal="center" vertical="center" wrapText="1"/>
      <protection locked="0" hidden="1"/>
    </xf>
    <xf numFmtId="0" fontId="23" fillId="0" borderId="6" xfId="0" applyFont="1" applyBorder="1" applyAlignment="1" applyProtection="1">
      <alignment horizontal="right" vertical="center" wrapText="1"/>
      <protection locked="0" hidden="1"/>
    </xf>
    <xf numFmtId="0" fontId="23" fillId="0" borderId="7" xfId="0" applyFont="1" applyBorder="1" applyAlignment="1" applyProtection="1">
      <alignment horizontal="right" vertical="center" wrapText="1"/>
      <protection locked="0" hidden="1"/>
    </xf>
    <xf numFmtId="0" fontId="8" fillId="0" borderId="7" xfId="0" applyFont="1" applyBorder="1" applyAlignment="1" applyProtection="1">
      <alignment horizontal="left" vertical="center" wrapText="1"/>
      <protection locked="0" hidden="1"/>
    </xf>
    <xf numFmtId="1" fontId="25" fillId="0" borderId="7" xfId="0" applyNumberFormat="1" applyFont="1" applyBorder="1" applyAlignment="1" applyProtection="1">
      <alignment horizontal="left" vertical="center" wrapText="1"/>
      <protection locked="0" hidden="1"/>
    </xf>
    <xf numFmtId="1" fontId="25" fillId="0" borderId="8" xfId="0" applyNumberFormat="1" applyFont="1" applyBorder="1" applyAlignment="1" applyProtection="1">
      <alignment horizontal="left" vertical="center" wrapText="1"/>
      <protection locked="0" hidden="1"/>
    </xf>
    <xf numFmtId="0" fontId="23" fillId="0" borderId="3" xfId="0" applyFont="1" applyBorder="1" applyAlignment="1" applyProtection="1">
      <alignment horizontal="right" vertical="center" wrapText="1"/>
      <protection locked="0" hidden="1"/>
    </xf>
    <xf numFmtId="0" fontId="23" fillId="0" borderId="4" xfId="0" applyFont="1" applyBorder="1" applyAlignment="1" applyProtection="1">
      <alignment horizontal="right" vertical="center" wrapText="1"/>
      <protection locked="0" hidden="1"/>
    </xf>
    <xf numFmtId="0" fontId="6" fillId="0" borderId="0" xfId="0" applyFont="1" applyAlignment="1" applyProtection="1">
      <alignment horizontal="center" vertical="center"/>
      <protection locked="0" hidden="1"/>
    </xf>
    <xf numFmtId="0" fontId="6" fillId="0" borderId="29" xfId="0" applyFont="1" applyBorder="1" applyAlignment="1" applyProtection="1">
      <alignment horizontal="center" vertical="center"/>
      <protection locked="0" hidden="1"/>
    </xf>
    <xf numFmtId="0" fontId="6" fillId="0" borderId="30" xfId="0" applyFont="1" applyBorder="1" applyAlignment="1" applyProtection="1">
      <alignment horizontal="center" vertical="center"/>
      <protection locked="0" hidden="1"/>
    </xf>
    <xf numFmtId="0" fontId="6" fillId="0" borderId="10" xfId="0" applyFont="1" applyBorder="1" applyAlignment="1" applyProtection="1">
      <alignment horizontal="center" vertical="center"/>
      <protection locked="0" hidden="1"/>
    </xf>
    <xf numFmtId="0" fontId="29" fillId="9" borderId="9" xfId="0" applyFont="1" applyFill="1" applyBorder="1" applyAlignment="1" applyProtection="1">
      <alignment horizontal="center" vertical="center" textRotation="90" wrapText="1"/>
      <protection locked="0" hidden="1"/>
    </xf>
    <xf numFmtId="0" fontId="29" fillId="9" borderId="11" xfId="0" applyFont="1" applyFill="1" applyBorder="1" applyAlignment="1" applyProtection="1">
      <alignment horizontal="center" vertical="center" textRotation="90" wrapText="1"/>
      <protection locked="0" hidden="1"/>
    </xf>
    <xf numFmtId="0" fontId="24" fillId="0" borderId="4" xfId="0" applyFont="1" applyBorder="1" applyAlignment="1" applyProtection="1">
      <alignment horizontal="left" vertical="center" wrapText="1"/>
      <protection locked="0" hidden="1"/>
    </xf>
    <xf numFmtId="0" fontId="28" fillId="0" borderId="9" xfId="0" applyFont="1" applyBorder="1" applyAlignment="1" applyProtection="1">
      <alignment horizontal="center" vertical="center"/>
      <protection locked="0" hidden="1"/>
    </xf>
    <xf numFmtId="0" fontId="28" fillId="0" borderId="11" xfId="0" applyFont="1" applyBorder="1" applyAlignment="1" applyProtection="1">
      <alignment horizontal="center" vertical="center"/>
      <protection locked="0" hidden="1"/>
    </xf>
    <xf numFmtId="0" fontId="29" fillId="9" borderId="16" xfId="0" applyFont="1" applyFill="1" applyBorder="1" applyAlignment="1" applyProtection="1">
      <alignment horizontal="center" vertical="center" textRotation="90" wrapText="1"/>
      <protection locked="0" hidden="1"/>
    </xf>
    <xf numFmtId="0" fontId="29" fillId="9" borderId="17" xfId="0" applyFont="1" applyFill="1" applyBorder="1" applyAlignment="1" applyProtection="1">
      <alignment horizontal="center" vertical="center" textRotation="90" wrapText="1"/>
      <protection locked="0" hidden="1"/>
    </xf>
    <xf numFmtId="0" fontId="0" fillId="0" borderId="10" xfId="0" applyFill="1" applyBorder="1" applyAlignment="1" applyProtection="1">
      <alignment horizontal="center" vertical="center"/>
      <protection locked="0" hidden="1"/>
    </xf>
    <xf numFmtId="0" fontId="26" fillId="0" borderId="4" xfId="0" applyFont="1" applyBorder="1" applyAlignment="1" applyProtection="1">
      <alignment horizontal="center" vertical="center" wrapText="1"/>
      <protection locked="0" hidden="1"/>
    </xf>
    <xf numFmtId="0" fontId="26" fillId="0" borderId="5" xfId="0" applyFont="1" applyBorder="1" applyAlignment="1" applyProtection="1">
      <alignment horizontal="center" vertical="center" wrapText="1"/>
      <protection locked="0" hidden="1"/>
    </xf>
    <xf numFmtId="0" fontId="25" fillId="0" borderId="4" xfId="0" applyFont="1" applyBorder="1" applyAlignment="1" applyProtection="1">
      <alignment horizontal="left" vertical="center" wrapText="1"/>
      <protection locked="0" hidden="1"/>
    </xf>
    <xf numFmtId="2" fontId="79" fillId="19" borderId="0" xfId="5" applyNumberFormat="1" applyFont="1" applyFill="1" applyBorder="1" applyAlignment="1" applyProtection="1">
      <alignment horizontal="left" vertical="center"/>
      <protection hidden="1"/>
    </xf>
    <xf numFmtId="2" fontId="79" fillId="19" borderId="37" xfId="5" applyNumberFormat="1" applyFont="1" applyFill="1" applyBorder="1" applyAlignment="1" applyProtection="1">
      <alignment horizontal="left" vertical="center"/>
      <protection hidden="1"/>
    </xf>
    <xf numFmtId="2" fontId="79" fillId="19" borderId="36" xfId="6" applyNumberFormat="1" applyFont="1" applyFill="1" applyBorder="1" applyAlignment="1" applyProtection="1">
      <alignment horizontal="left" vertical="center"/>
      <protection hidden="1"/>
    </xf>
    <xf numFmtId="2" fontId="79" fillId="19" borderId="37" xfId="6" applyNumberFormat="1" applyFont="1" applyFill="1" applyBorder="1" applyAlignment="1" applyProtection="1">
      <alignment horizontal="left" vertical="center"/>
      <protection hidden="1"/>
    </xf>
    <xf numFmtId="0" fontId="4" fillId="18" borderId="0" xfId="0" applyFont="1" applyFill="1" applyAlignment="1" applyProtection="1">
      <alignment horizontal="center" vertical="center"/>
      <protection hidden="1"/>
    </xf>
    <xf numFmtId="0" fontId="77" fillId="16" borderId="0" xfId="0" applyFont="1" applyFill="1" applyBorder="1" applyAlignment="1" applyProtection="1">
      <alignment horizontal="center" vertical="center" wrapText="1"/>
      <protection hidden="1"/>
    </xf>
    <xf numFmtId="2" fontId="79" fillId="20" borderId="0" xfId="5" applyNumberFormat="1" applyFont="1" applyFill="1" applyBorder="1" applyAlignment="1" applyProtection="1">
      <alignment horizontal="left" vertical="center" wrapText="1"/>
      <protection hidden="1"/>
    </xf>
    <xf numFmtId="2" fontId="79" fillId="20" borderId="37" xfId="5" applyNumberFormat="1" applyFont="1" applyFill="1" applyBorder="1" applyAlignment="1" applyProtection="1">
      <alignment horizontal="left" vertical="center" wrapText="1"/>
      <protection hidden="1"/>
    </xf>
    <xf numFmtId="2" fontId="79" fillId="20" borderId="36" xfId="6" applyNumberFormat="1" applyFont="1" applyFill="1" applyBorder="1" applyAlignment="1" applyProtection="1">
      <alignment horizontal="left" vertical="center"/>
      <protection hidden="1"/>
    </xf>
    <xf numFmtId="2" fontId="79" fillId="20" borderId="37" xfId="6" applyNumberFormat="1" applyFont="1" applyFill="1" applyBorder="1" applyAlignment="1" applyProtection="1">
      <alignment horizontal="left" vertical="center"/>
      <protection hidden="1"/>
    </xf>
    <xf numFmtId="2" fontId="79" fillId="20" borderId="0" xfId="5" applyNumberFormat="1" applyFont="1" applyFill="1" applyBorder="1" applyAlignment="1" applyProtection="1">
      <alignment horizontal="left" vertical="center"/>
      <protection hidden="1"/>
    </xf>
    <xf numFmtId="2" fontId="79" fillId="20" borderId="37" xfId="5" applyNumberFormat="1" applyFont="1" applyFill="1" applyBorder="1" applyAlignment="1" applyProtection="1">
      <alignment horizontal="left" vertical="center"/>
      <protection hidden="1"/>
    </xf>
    <xf numFmtId="2" fontId="79" fillId="20" borderId="36" xfId="6" applyNumberFormat="1" applyFont="1" applyFill="1" applyBorder="1" applyAlignment="1" applyProtection="1">
      <alignment horizontal="left" vertical="center" wrapText="1"/>
      <protection hidden="1"/>
    </xf>
    <xf numFmtId="2" fontId="79" fillId="20" borderId="37" xfId="6" applyNumberFormat="1" applyFont="1" applyFill="1" applyBorder="1" applyAlignment="1" applyProtection="1">
      <alignment horizontal="left" vertical="center" wrapText="1"/>
      <protection hidden="1"/>
    </xf>
    <xf numFmtId="2" fontId="47" fillId="20" borderId="0" xfId="5" applyNumberFormat="1" applyFont="1" applyFill="1" applyBorder="1" applyAlignment="1" applyProtection="1">
      <alignment horizontal="left" vertical="center"/>
      <protection hidden="1"/>
    </xf>
    <xf numFmtId="2" fontId="47" fillId="20" borderId="37" xfId="5" applyNumberFormat="1" applyFont="1" applyFill="1" applyBorder="1" applyAlignment="1" applyProtection="1">
      <alignment horizontal="left" vertical="center"/>
      <protection hidden="1"/>
    </xf>
    <xf numFmtId="2" fontId="86" fillId="21" borderId="36" xfId="6" applyNumberFormat="1" applyFont="1" applyFill="1" applyBorder="1" applyAlignment="1" applyProtection="1">
      <alignment horizontal="left" vertical="center" wrapText="1"/>
      <protection hidden="1"/>
    </xf>
    <xf numFmtId="2" fontId="86" fillId="21" borderId="37" xfId="6" applyNumberFormat="1" applyFont="1" applyFill="1" applyBorder="1" applyAlignment="1" applyProtection="1">
      <alignment horizontal="left" vertical="center" wrapText="1"/>
      <protection hidden="1"/>
    </xf>
    <xf numFmtId="2" fontId="81" fillId="19" borderId="0" xfId="5" applyNumberFormat="1" applyFont="1" applyFill="1" applyBorder="1" applyAlignment="1" applyProtection="1">
      <alignment horizontal="left" vertical="center"/>
      <protection hidden="1"/>
    </xf>
    <xf numFmtId="2" fontId="81" fillId="19" borderId="37" xfId="5" applyNumberFormat="1" applyFont="1" applyFill="1" applyBorder="1" applyAlignment="1" applyProtection="1">
      <alignment horizontal="left" vertical="center"/>
      <protection hidden="1"/>
    </xf>
    <xf numFmtId="2" fontId="82" fillId="20" borderId="0" xfId="5" applyNumberFormat="1" applyFont="1" applyFill="1" applyBorder="1" applyAlignment="1" applyProtection="1">
      <alignment horizontal="left" vertical="center"/>
      <protection hidden="1"/>
    </xf>
    <xf numFmtId="2" fontId="82" fillId="20" borderId="37" xfId="5" applyNumberFormat="1" applyFont="1" applyFill="1" applyBorder="1" applyAlignment="1" applyProtection="1">
      <alignment horizontal="left" vertical="center"/>
      <protection hidden="1"/>
    </xf>
    <xf numFmtId="0" fontId="115" fillId="16" borderId="0" xfId="0" applyFont="1" applyFill="1" applyBorder="1" applyAlignment="1" applyProtection="1">
      <alignment horizontal="right" vertical="center"/>
      <protection hidden="1"/>
    </xf>
    <xf numFmtId="0" fontId="121" fillId="16" borderId="0" xfId="0" applyFont="1" applyFill="1" applyBorder="1" applyAlignment="1" applyProtection="1">
      <alignment horizontal="right"/>
      <protection hidden="1"/>
    </xf>
    <xf numFmtId="0" fontId="127" fillId="16" borderId="0" xfId="0" applyFont="1" applyFill="1" applyBorder="1" applyAlignment="1" applyProtection="1">
      <alignment horizontal="right"/>
      <protection hidden="1"/>
    </xf>
    <xf numFmtId="0" fontId="129" fillId="16" borderId="39" xfId="0" applyFont="1" applyFill="1" applyBorder="1" applyAlignment="1" applyProtection="1">
      <alignment horizontal="left" wrapText="1"/>
      <protection hidden="1"/>
    </xf>
    <xf numFmtId="0" fontId="88" fillId="16" borderId="3" xfId="0" applyFont="1" applyFill="1" applyBorder="1" applyAlignment="1" applyProtection="1">
      <alignment horizontal="left" vertical="center"/>
      <protection hidden="1"/>
    </xf>
    <xf numFmtId="0" fontId="88" fillId="16" borderId="4" xfId="0" applyFont="1" applyFill="1" applyBorder="1" applyAlignment="1" applyProtection="1">
      <alignment horizontal="left" vertical="center"/>
      <protection hidden="1"/>
    </xf>
    <xf numFmtId="0" fontId="88" fillId="16" borderId="5" xfId="0" applyFont="1" applyFill="1" applyBorder="1" applyAlignment="1" applyProtection="1">
      <alignment horizontal="left" vertical="center"/>
      <protection hidden="1"/>
    </xf>
    <xf numFmtId="0" fontId="98" fillId="16" borderId="0" xfId="0" applyFont="1" applyFill="1" applyBorder="1" applyAlignment="1" applyProtection="1">
      <alignment horizontal="center" vertical="center"/>
      <protection hidden="1"/>
    </xf>
    <xf numFmtId="0" fontId="101" fillId="16" borderId="39" xfId="0" applyFont="1" applyFill="1" applyBorder="1" applyAlignment="1" applyProtection="1">
      <alignment vertical="center" wrapText="1"/>
      <protection hidden="1"/>
    </xf>
    <xf numFmtId="0" fontId="104" fillId="16" borderId="0" xfId="0" applyFont="1" applyFill="1" applyBorder="1" applyAlignment="1" applyProtection="1">
      <alignment horizontal="right"/>
      <protection hidden="1"/>
    </xf>
    <xf numFmtId="0" fontId="108" fillId="16" borderId="0" xfId="0" applyFont="1" applyFill="1" applyBorder="1" applyAlignment="1" applyProtection="1">
      <alignment horizontal="right" vertical="center"/>
      <protection hidden="1"/>
    </xf>
    <xf numFmtId="0" fontId="111" fillId="16" borderId="39" xfId="0" applyFont="1" applyFill="1" applyBorder="1" applyAlignment="1" applyProtection="1">
      <alignment horizontal="left" wrapText="1"/>
      <protection hidden="1"/>
    </xf>
    <xf numFmtId="0" fontId="144" fillId="10" borderId="44" xfId="0" applyFont="1" applyFill="1" applyBorder="1" applyAlignment="1" applyProtection="1">
      <alignment horizontal="center"/>
      <protection hidden="1"/>
    </xf>
    <xf numFmtId="0" fontId="144" fillId="10" borderId="0" xfId="0" applyFont="1" applyFill="1" applyBorder="1" applyAlignment="1" applyProtection="1">
      <alignment horizontal="center"/>
      <protection hidden="1"/>
    </xf>
    <xf numFmtId="0" fontId="144" fillId="10" borderId="39" xfId="0" applyFont="1" applyFill="1" applyBorder="1" applyAlignment="1" applyProtection="1">
      <alignment horizontal="center"/>
      <protection hidden="1"/>
    </xf>
    <xf numFmtId="0" fontId="149" fillId="10" borderId="44" xfId="0" applyFont="1" applyFill="1" applyBorder="1" applyAlignment="1" applyProtection="1">
      <alignment horizontal="center"/>
      <protection hidden="1"/>
    </xf>
    <xf numFmtId="0" fontId="149" fillId="10" borderId="0" xfId="0" applyFont="1" applyFill="1" applyBorder="1" applyAlignment="1" applyProtection="1">
      <alignment horizontal="center"/>
      <protection hidden="1"/>
    </xf>
    <xf numFmtId="0" fontId="149" fillId="10" borderId="39" xfId="0" applyFont="1" applyFill="1" applyBorder="1" applyAlignment="1" applyProtection="1">
      <alignment horizontal="center"/>
      <protection hidden="1"/>
    </xf>
    <xf numFmtId="0" fontId="148" fillId="10" borderId="3" xfId="0" applyFont="1" applyFill="1" applyBorder="1" applyAlignment="1" applyProtection="1">
      <alignment horizontal="center"/>
      <protection hidden="1"/>
    </xf>
    <xf numFmtId="0" fontId="148" fillId="10" borderId="4" xfId="0" applyFont="1" applyFill="1" applyBorder="1" applyAlignment="1" applyProtection="1">
      <alignment horizontal="center"/>
      <protection hidden="1"/>
    </xf>
    <xf numFmtId="0" fontId="148" fillId="10" borderId="5" xfId="0" applyFont="1" applyFill="1" applyBorder="1" applyAlignment="1" applyProtection="1">
      <alignment horizontal="center"/>
      <protection hidden="1"/>
    </xf>
    <xf numFmtId="0" fontId="145" fillId="10" borderId="44" xfId="0" applyFont="1" applyFill="1" applyBorder="1" applyAlignment="1" applyProtection="1">
      <alignment horizontal="center"/>
      <protection hidden="1"/>
    </xf>
    <xf numFmtId="0" fontId="145" fillId="10" borderId="0" xfId="0" applyFont="1" applyFill="1" applyBorder="1" applyAlignment="1" applyProtection="1">
      <alignment horizontal="center"/>
      <protection hidden="1"/>
    </xf>
    <xf numFmtId="0" fontId="145" fillId="10" borderId="39" xfId="0" applyFont="1" applyFill="1" applyBorder="1" applyAlignment="1" applyProtection="1">
      <alignment horizontal="center"/>
      <protection hidden="1"/>
    </xf>
    <xf numFmtId="0" fontId="147" fillId="10" borderId="44" xfId="7" applyFont="1" applyFill="1" applyBorder="1" applyAlignment="1" applyProtection="1">
      <alignment horizontal="center" vertical="center"/>
      <protection hidden="1"/>
    </xf>
    <xf numFmtId="0" fontId="147" fillId="10" borderId="0" xfId="7" applyFont="1" applyFill="1" applyBorder="1" applyAlignment="1" applyProtection="1">
      <alignment horizontal="center" vertical="center"/>
      <protection hidden="1"/>
    </xf>
    <xf numFmtId="0" fontId="147" fillId="10" borderId="39" xfId="7" applyFont="1" applyFill="1" applyBorder="1" applyAlignment="1" applyProtection="1">
      <alignment horizontal="center" vertical="center"/>
      <protection hidden="1"/>
    </xf>
    <xf numFmtId="0" fontId="150" fillId="10" borderId="44" xfId="0" applyFont="1" applyFill="1" applyBorder="1" applyAlignment="1" applyProtection="1">
      <alignment horizontal="center" wrapText="1"/>
      <protection hidden="1"/>
    </xf>
    <xf numFmtId="0" fontId="150" fillId="10" borderId="0" xfId="0" applyFont="1" applyFill="1" applyBorder="1" applyAlignment="1" applyProtection="1">
      <alignment horizontal="center" wrapText="1"/>
      <protection hidden="1"/>
    </xf>
    <xf numFmtId="0" fontId="150" fillId="10" borderId="39" xfId="0" applyFont="1" applyFill="1" applyBorder="1" applyAlignment="1" applyProtection="1">
      <alignment horizontal="center" wrapText="1"/>
      <protection hidden="1"/>
    </xf>
    <xf numFmtId="0" fontId="150" fillId="10" borderId="40" xfId="0" applyFont="1" applyFill="1" applyBorder="1" applyAlignment="1" applyProtection="1">
      <alignment horizontal="center" wrapText="1"/>
      <protection hidden="1"/>
    </xf>
    <xf numFmtId="0" fontId="150" fillId="10" borderId="41" xfId="0" applyFont="1" applyFill="1" applyBorder="1" applyAlignment="1" applyProtection="1">
      <alignment horizontal="center" wrapText="1"/>
      <protection hidden="1"/>
    </xf>
    <xf numFmtId="0" fontId="150" fillId="10" borderId="42" xfId="0" applyFont="1" applyFill="1" applyBorder="1" applyAlignment="1" applyProtection="1">
      <alignment horizontal="center" wrapText="1"/>
      <protection hidden="1"/>
    </xf>
    <xf numFmtId="0" fontId="38" fillId="0" borderId="0" xfId="1" applyFont="1" applyAlignment="1" applyProtection="1">
      <alignment horizontal="center" vertical="center"/>
      <protection hidden="1"/>
    </xf>
    <xf numFmtId="0" fontId="40" fillId="0" borderId="18" xfId="1" applyFont="1" applyBorder="1" applyAlignment="1" applyProtection="1">
      <alignment horizontal="right" vertical="center"/>
      <protection hidden="1"/>
    </xf>
    <xf numFmtId="0" fontId="41" fillId="0" borderId="0" xfId="1" applyFont="1" applyBorder="1" applyAlignment="1" applyProtection="1">
      <alignment horizontal="center" vertical="center"/>
      <protection hidden="1"/>
    </xf>
    <xf numFmtId="0" fontId="42" fillId="0" borderId="20" xfId="2" applyFont="1" applyBorder="1" applyAlignment="1" applyProtection="1">
      <alignment horizontal="left" vertical="center"/>
      <protection hidden="1"/>
    </xf>
    <xf numFmtId="0" fontId="42" fillId="0" borderId="21" xfId="2" applyFont="1" applyBorder="1" applyAlignment="1" applyProtection="1">
      <alignment horizontal="left" vertical="center"/>
      <protection hidden="1"/>
    </xf>
    <xf numFmtId="0" fontId="43" fillId="0" borderId="21" xfId="3" applyFont="1" applyFill="1" applyBorder="1" applyAlignment="1" applyProtection="1">
      <alignment horizontal="left" vertical="center"/>
      <protection hidden="1"/>
    </xf>
    <xf numFmtId="0" fontId="43" fillId="0" borderId="21" xfId="2" applyFont="1" applyFill="1" applyBorder="1" applyAlignment="1" applyProtection="1">
      <alignment horizontal="left" vertical="center"/>
      <protection hidden="1"/>
    </xf>
    <xf numFmtId="0" fontId="43" fillId="0" borderId="22" xfId="2" applyFont="1" applyFill="1" applyBorder="1" applyAlignment="1" applyProtection="1">
      <alignment horizontal="center" vertical="center"/>
      <protection hidden="1"/>
    </xf>
    <xf numFmtId="0" fontId="43" fillId="0" borderId="23" xfId="2" applyFont="1" applyFill="1" applyBorder="1" applyAlignment="1" applyProtection="1">
      <alignment horizontal="center" vertical="center"/>
      <protection hidden="1"/>
    </xf>
    <xf numFmtId="0" fontId="42" fillId="0" borderId="10" xfId="2" applyFont="1" applyBorder="1" applyAlignment="1" applyProtection="1">
      <alignment horizontal="left" vertical="center"/>
      <protection hidden="1"/>
    </xf>
    <xf numFmtId="1" fontId="48" fillId="14" borderId="10" xfId="2" applyNumberFormat="1" applyFont="1" applyFill="1" applyBorder="1" applyAlignment="1" applyProtection="1">
      <alignment horizontal="center" vertical="center"/>
      <protection locked="0"/>
    </xf>
    <xf numFmtId="0" fontId="52" fillId="0" borderId="29" xfId="2" applyFont="1" applyBorder="1" applyAlignment="1" applyProtection="1">
      <alignment horizontal="right" vertical="center"/>
      <protection hidden="1"/>
    </xf>
    <xf numFmtId="0" fontId="52" fillId="0" borderId="30" xfId="2" applyFont="1" applyBorder="1" applyAlignment="1" applyProtection="1">
      <alignment horizontal="right" vertical="center"/>
      <protection hidden="1"/>
    </xf>
    <xf numFmtId="0" fontId="52" fillId="0" borderId="31" xfId="2" applyFont="1" applyBorder="1" applyAlignment="1" applyProtection="1">
      <alignment horizontal="right" vertical="center"/>
      <protection hidden="1"/>
    </xf>
    <xf numFmtId="0" fontId="42" fillId="0" borderId="24" xfId="2" applyFont="1" applyBorder="1" applyAlignment="1" applyProtection="1">
      <alignment horizontal="center" vertical="top"/>
      <protection hidden="1"/>
    </xf>
    <xf numFmtId="0" fontId="42" fillId="0" borderId="10" xfId="2" applyFont="1" applyBorder="1" applyAlignment="1" applyProtection="1">
      <alignment horizontal="center" vertical="center"/>
      <protection hidden="1"/>
    </xf>
    <xf numFmtId="2" fontId="48" fillId="0" borderId="10" xfId="2" applyNumberFormat="1" applyFont="1" applyBorder="1" applyAlignment="1" applyProtection="1">
      <alignment horizontal="center" vertical="center"/>
      <protection hidden="1"/>
    </xf>
    <xf numFmtId="0" fontId="42" fillId="0" borderId="11" xfId="2" applyFont="1" applyBorder="1" applyAlignment="1" applyProtection="1">
      <alignment horizontal="left"/>
      <protection hidden="1"/>
    </xf>
    <xf numFmtId="0" fontId="42" fillId="0" borderId="10" xfId="2" applyFont="1" applyBorder="1" applyAlignment="1" applyProtection="1">
      <alignment horizontal="left"/>
      <protection hidden="1"/>
    </xf>
    <xf numFmtId="0" fontId="42" fillId="0" borderId="29" xfId="2" applyFont="1" applyBorder="1" applyAlignment="1" applyProtection="1">
      <alignment horizontal="right" vertical="center"/>
      <protection hidden="1"/>
    </xf>
    <xf numFmtId="0" fontId="42" fillId="0" borderId="30" xfId="2" applyFont="1" applyBorder="1" applyAlignment="1" applyProtection="1">
      <alignment horizontal="right" vertical="center"/>
      <protection hidden="1"/>
    </xf>
    <xf numFmtId="0" fontId="42" fillId="0" borderId="31" xfId="2" applyFont="1" applyBorder="1" applyAlignment="1" applyProtection="1">
      <alignment horizontal="right" vertical="center"/>
      <protection hidden="1"/>
    </xf>
    <xf numFmtId="0" fontId="47" fillId="0" borderId="10" xfId="0" applyFont="1" applyBorder="1" applyAlignment="1" applyProtection="1">
      <alignment horizontal="left" vertical="top" wrapText="1"/>
      <protection hidden="1"/>
    </xf>
    <xf numFmtId="0" fontId="42" fillId="0" borderId="10" xfId="2" applyFont="1" applyBorder="1" applyAlignment="1" applyProtection="1">
      <alignment horizontal="right" vertical="center"/>
      <protection hidden="1"/>
    </xf>
    <xf numFmtId="0" fontId="42" fillId="0" borderId="26" xfId="2" applyFont="1" applyBorder="1" applyAlignment="1" applyProtection="1">
      <alignment horizontal="center" vertical="top"/>
      <protection hidden="1"/>
    </xf>
    <xf numFmtId="0" fontId="42" fillId="0" borderId="27" xfId="2" applyFont="1" applyBorder="1" applyAlignment="1" applyProtection="1">
      <alignment horizontal="center" vertical="top"/>
      <protection hidden="1"/>
    </xf>
    <xf numFmtId="0" fontId="42" fillId="0" borderId="28" xfId="2" applyFont="1" applyBorder="1" applyAlignment="1" applyProtection="1">
      <alignment horizontal="center" vertical="top"/>
      <protection hidden="1"/>
    </xf>
    <xf numFmtId="1" fontId="50" fillId="0" borderId="10" xfId="2" applyNumberFormat="1" applyFont="1" applyBorder="1" applyAlignment="1" applyProtection="1">
      <alignment horizontal="center" vertical="center"/>
      <protection hidden="1"/>
    </xf>
    <xf numFmtId="1" fontId="50" fillId="0" borderId="25" xfId="2" applyNumberFormat="1" applyFont="1" applyBorder="1" applyAlignment="1" applyProtection="1">
      <alignment horizontal="center" vertical="center"/>
      <protection hidden="1"/>
    </xf>
    <xf numFmtId="0" fontId="43" fillId="0" borderId="10" xfId="2" applyFont="1" applyBorder="1" applyAlignment="1" applyProtection="1">
      <alignment horizontal="center" vertical="center"/>
      <protection hidden="1"/>
    </xf>
    <xf numFmtId="1" fontId="53" fillId="0" borderId="10" xfId="2" applyNumberFormat="1" applyFont="1" applyBorder="1" applyAlignment="1" applyProtection="1">
      <alignment horizontal="center" vertical="center"/>
      <protection hidden="1"/>
    </xf>
    <xf numFmtId="1" fontId="53" fillId="0" borderId="25" xfId="2" applyNumberFormat="1" applyFont="1" applyBorder="1" applyAlignment="1" applyProtection="1">
      <alignment horizontal="center" vertical="center"/>
      <protection hidden="1"/>
    </xf>
    <xf numFmtId="0" fontId="42" fillId="0" borderId="10" xfId="2" applyFont="1" applyBorder="1" applyAlignment="1" applyProtection="1">
      <alignment horizontal="left" vertical="center" wrapText="1"/>
      <protection hidden="1"/>
    </xf>
    <xf numFmtId="0" fontId="42" fillId="0" borderId="10" xfId="2" applyFont="1" applyBorder="1" applyAlignment="1" applyProtection="1">
      <alignment horizontal="center"/>
      <protection hidden="1"/>
    </xf>
    <xf numFmtId="0" fontId="42" fillId="0" borderId="10" xfId="2" applyFont="1" applyFill="1" applyBorder="1" applyAlignment="1" applyProtection="1">
      <protection hidden="1"/>
    </xf>
    <xf numFmtId="0" fontId="54" fillId="0" borderId="10" xfId="2" applyFont="1" applyBorder="1" applyAlignment="1" applyProtection="1">
      <alignment horizontal="left" vertical="center"/>
      <protection hidden="1"/>
    </xf>
    <xf numFmtId="0" fontId="55" fillId="0" borderId="10" xfId="2" applyFont="1" applyBorder="1" applyAlignment="1" applyProtection="1">
      <alignment horizontal="left" vertical="center"/>
      <protection hidden="1"/>
    </xf>
    <xf numFmtId="0" fontId="55" fillId="0" borderId="25" xfId="2" applyFont="1" applyBorder="1" applyAlignment="1" applyProtection="1">
      <alignment horizontal="left" vertical="center"/>
      <protection hidden="1"/>
    </xf>
    <xf numFmtId="0" fontId="37" fillId="0" borderId="10" xfId="2" applyFont="1" applyBorder="1" applyAlignment="1" applyProtection="1">
      <alignment horizontal="left"/>
      <protection hidden="1"/>
    </xf>
    <xf numFmtId="0" fontId="37" fillId="0" borderId="25" xfId="2" applyFont="1" applyBorder="1" applyAlignment="1" applyProtection="1">
      <alignment horizontal="left"/>
      <protection hidden="1"/>
    </xf>
    <xf numFmtId="0" fontId="51" fillId="0" borderId="29" xfId="2" applyFont="1" applyFill="1" applyBorder="1" applyAlignment="1" applyProtection="1">
      <alignment horizontal="left" vertical="center" wrapText="1"/>
      <protection hidden="1"/>
    </xf>
    <xf numFmtId="0" fontId="51" fillId="0" borderId="30" xfId="2" applyFont="1" applyFill="1" applyBorder="1" applyAlignment="1" applyProtection="1">
      <alignment horizontal="left" vertical="center" wrapText="1"/>
      <protection hidden="1"/>
    </xf>
    <xf numFmtId="0" fontId="51" fillId="0" borderId="31" xfId="2" applyFont="1" applyFill="1" applyBorder="1" applyAlignment="1" applyProtection="1">
      <alignment horizontal="left" vertical="center" wrapText="1"/>
      <protection hidden="1"/>
    </xf>
    <xf numFmtId="0" fontId="50" fillId="0" borderId="10" xfId="2" applyFont="1" applyBorder="1" applyAlignment="1" applyProtection="1">
      <alignment horizontal="center"/>
      <protection hidden="1"/>
    </xf>
    <xf numFmtId="0" fontId="50" fillId="0" borderId="25" xfId="2" applyFont="1" applyBorder="1" applyAlignment="1" applyProtection="1">
      <alignment horizontal="center"/>
      <protection hidden="1"/>
    </xf>
    <xf numFmtId="0" fontId="51" fillId="0" borderId="10" xfId="2" applyFont="1" applyBorder="1" applyAlignment="1" applyProtection="1">
      <alignment horizontal="left"/>
      <protection hidden="1"/>
    </xf>
    <xf numFmtId="0" fontId="42" fillId="0" borderId="10" xfId="2" applyFont="1" applyFill="1" applyBorder="1" applyAlignment="1" applyProtection="1">
      <alignment horizontal="left"/>
      <protection hidden="1"/>
    </xf>
    <xf numFmtId="0" fontId="62" fillId="0" borderId="10" xfId="2" applyFont="1" applyBorder="1" applyAlignment="1" applyProtection="1">
      <alignment horizontal="right"/>
      <protection hidden="1"/>
    </xf>
    <xf numFmtId="0" fontId="57" fillId="0" borderId="10" xfId="2" applyFont="1" applyBorder="1" applyAlignment="1" applyProtection="1">
      <alignment horizontal="left" vertical="top" wrapText="1"/>
      <protection hidden="1"/>
    </xf>
    <xf numFmtId="0" fontId="57" fillId="0" borderId="10" xfId="2" applyFont="1" applyBorder="1" applyAlignment="1" applyProtection="1">
      <alignment horizontal="left" vertical="center" wrapText="1"/>
      <protection hidden="1"/>
    </xf>
    <xf numFmtId="0" fontId="64" fillId="0" borderId="10" xfId="2" applyFont="1" applyBorder="1" applyAlignment="1" applyProtection="1">
      <alignment horizontal="right" vertical="center"/>
      <protection hidden="1"/>
    </xf>
    <xf numFmtId="0" fontId="47" fillId="0" borderId="3" xfId="0" applyFont="1" applyBorder="1" applyAlignment="1" applyProtection="1">
      <alignment horizontal="center" vertical="center" wrapText="1"/>
      <protection hidden="1"/>
    </xf>
    <xf numFmtId="0" fontId="47" fillId="0" borderId="4" xfId="0" applyFont="1" applyBorder="1" applyAlignment="1" applyProtection="1">
      <alignment horizontal="center" vertical="center" wrapText="1"/>
      <protection hidden="1"/>
    </xf>
    <xf numFmtId="0" fontId="47" fillId="0" borderId="5" xfId="0" applyFont="1" applyBorder="1" applyAlignment="1" applyProtection="1">
      <alignment horizontal="center" vertical="center" wrapText="1"/>
      <protection hidden="1"/>
    </xf>
    <xf numFmtId="0" fontId="47" fillId="0" borderId="44" xfId="0" applyFont="1" applyBorder="1" applyAlignment="1" applyProtection="1">
      <alignment horizontal="center" vertical="center" wrapText="1"/>
      <protection hidden="1"/>
    </xf>
    <xf numFmtId="0" fontId="47" fillId="0" borderId="0" xfId="0" applyFont="1" applyBorder="1" applyAlignment="1" applyProtection="1">
      <alignment horizontal="center" vertical="center" wrapText="1"/>
      <protection hidden="1"/>
    </xf>
    <xf numFmtId="0" fontId="47" fillId="0" borderId="39" xfId="0" applyFont="1" applyBorder="1" applyAlignment="1" applyProtection="1">
      <alignment horizontal="center" vertical="center" wrapText="1"/>
      <protection hidden="1"/>
    </xf>
    <xf numFmtId="0" fontId="47" fillId="0" borderId="40" xfId="0" applyFont="1" applyBorder="1" applyAlignment="1" applyProtection="1">
      <alignment horizontal="center" vertical="center" wrapText="1"/>
      <protection hidden="1"/>
    </xf>
    <xf numFmtId="0" fontId="47" fillId="0" borderId="41" xfId="0" applyFont="1" applyBorder="1" applyAlignment="1" applyProtection="1">
      <alignment horizontal="center" vertical="center" wrapText="1"/>
      <protection hidden="1"/>
    </xf>
    <xf numFmtId="0" fontId="47" fillId="0" borderId="42" xfId="0" applyFont="1" applyBorder="1" applyAlignment="1" applyProtection="1">
      <alignment horizontal="center" vertical="center" wrapText="1"/>
      <protection hidden="1"/>
    </xf>
    <xf numFmtId="0" fontId="54" fillId="0" borderId="10" xfId="2" applyFont="1" applyBorder="1" applyAlignment="1" applyProtection="1">
      <alignment horizontal="left"/>
      <protection hidden="1"/>
    </xf>
    <xf numFmtId="0" fontId="42" fillId="0" borderId="29" xfId="2" applyFont="1" applyBorder="1" applyAlignment="1" applyProtection="1">
      <alignment horizontal="left"/>
      <protection hidden="1"/>
    </xf>
    <xf numFmtId="0" fontId="42" fillId="0" borderId="30" xfId="2" applyFont="1" applyBorder="1" applyAlignment="1" applyProtection="1">
      <alignment horizontal="left"/>
      <protection hidden="1"/>
    </xf>
    <xf numFmtId="0" fontId="42" fillId="0" borderId="32" xfId="2" applyFont="1" applyBorder="1" applyAlignment="1" applyProtection="1">
      <alignment horizontal="left"/>
      <protection hidden="1"/>
    </xf>
    <xf numFmtId="0" fontId="61" fillId="0" borderId="10" xfId="2" applyFont="1" applyBorder="1" applyAlignment="1" applyProtection="1">
      <alignment horizontal="center" vertical="center"/>
      <protection hidden="1"/>
    </xf>
    <xf numFmtId="0" fontId="44" fillId="0" borderId="10" xfId="2" applyFont="1" applyBorder="1" applyAlignment="1" applyProtection="1">
      <alignment horizontal="center"/>
      <protection hidden="1"/>
    </xf>
    <xf numFmtId="0" fontId="54" fillId="0" borderId="25" xfId="2" applyFont="1" applyBorder="1" applyAlignment="1" applyProtection="1">
      <alignment horizontal="left" vertical="center"/>
      <protection hidden="1"/>
    </xf>
    <xf numFmtId="0" fontId="37" fillId="0" borderId="10" xfId="2" applyFont="1" applyBorder="1" applyAlignment="1" applyProtection="1">
      <alignment horizontal="center"/>
      <protection hidden="1"/>
    </xf>
    <xf numFmtId="0" fontId="0" fillId="0" borderId="10" xfId="2" applyFont="1" applyBorder="1" applyAlignment="1" applyProtection="1">
      <alignment horizontal="center"/>
      <protection hidden="1"/>
    </xf>
    <xf numFmtId="2" fontId="54" fillId="0" borderId="10" xfId="0" applyNumberFormat="1" applyFont="1" applyBorder="1" applyAlignment="1" applyProtection="1">
      <alignment horizontal="left"/>
      <protection hidden="1"/>
    </xf>
    <xf numFmtId="2" fontId="42" fillId="0" borderId="10" xfId="0" applyNumberFormat="1" applyFont="1" applyBorder="1" applyAlignment="1" applyProtection="1">
      <alignment horizontal="left"/>
      <protection hidden="1"/>
    </xf>
    <xf numFmtId="2" fontId="54" fillId="0" borderId="9" xfId="0" applyNumberFormat="1" applyFont="1" applyBorder="1" applyAlignment="1" applyProtection="1">
      <alignment horizontal="left"/>
      <protection hidden="1"/>
    </xf>
    <xf numFmtId="1" fontId="59" fillId="0" borderId="29" xfId="2" applyNumberFormat="1" applyFont="1" applyBorder="1" applyAlignment="1" applyProtection="1">
      <alignment horizontal="center"/>
      <protection hidden="1"/>
    </xf>
    <xf numFmtId="1" fontId="59" fillId="0" borderId="30" xfId="2" applyNumberFormat="1" applyFont="1" applyBorder="1" applyAlignment="1" applyProtection="1">
      <alignment horizontal="center"/>
      <protection hidden="1"/>
    </xf>
    <xf numFmtId="1" fontId="59" fillId="0" borderId="31" xfId="2" applyNumberFormat="1" applyFont="1" applyBorder="1" applyAlignment="1" applyProtection="1">
      <alignment horizontal="center"/>
      <protection hidden="1"/>
    </xf>
    <xf numFmtId="0" fontId="56" fillId="0" borderId="33" xfId="2" applyFont="1" applyBorder="1" applyAlignment="1" applyProtection="1">
      <alignment horizontal="right" vertical="center"/>
      <protection hidden="1"/>
    </xf>
    <xf numFmtId="0" fontId="56" fillId="0" borderId="34" xfId="2" applyFont="1" applyBorder="1" applyAlignment="1" applyProtection="1">
      <alignment horizontal="right" vertical="center"/>
      <protection hidden="1"/>
    </xf>
    <xf numFmtId="0" fontId="74" fillId="0" borderId="0" xfId="1" applyFont="1" applyBorder="1" applyAlignment="1" applyProtection="1">
      <alignment horizontal="center" vertical="center"/>
      <protection hidden="1"/>
    </xf>
    <xf numFmtId="2" fontId="42" fillId="0" borderId="30" xfId="0" applyNumberFormat="1" applyFont="1" applyBorder="1" applyAlignment="1" applyProtection="1">
      <alignment horizontal="left"/>
      <protection hidden="1"/>
    </xf>
    <xf numFmtId="2" fontId="42" fillId="0" borderId="31" xfId="0" applyNumberFormat="1" applyFont="1" applyBorder="1" applyAlignment="1" applyProtection="1">
      <alignment horizontal="left"/>
      <protection hidden="1"/>
    </xf>
    <xf numFmtId="2" fontId="54" fillId="0" borderId="10" xfId="0" applyNumberFormat="1" applyFont="1" applyBorder="1" applyAlignment="1" applyProtection="1">
      <alignment horizontal="center" vertical="center"/>
      <protection hidden="1"/>
    </xf>
    <xf numFmtId="2" fontId="54" fillId="0" borderId="11" xfId="0" applyNumberFormat="1" applyFont="1" applyBorder="1" applyAlignment="1" applyProtection="1">
      <alignment horizontal="center" vertical="center"/>
      <protection hidden="1"/>
    </xf>
    <xf numFmtId="0" fontId="64" fillId="0" borderId="10" xfId="2" applyFont="1" applyBorder="1" applyAlignment="1" applyProtection="1">
      <alignment horizontal="left" vertical="center"/>
      <protection hidden="1"/>
    </xf>
    <xf numFmtId="0" fontId="54" fillId="0" borderId="10" xfId="2" applyFont="1" applyBorder="1" applyAlignment="1" applyProtection="1">
      <alignment horizontal="center" vertical="center" wrapText="1"/>
      <protection hidden="1"/>
    </xf>
    <xf numFmtId="0" fontId="61" fillId="0" borderId="10" xfId="2" applyFont="1" applyBorder="1" applyAlignment="1" applyProtection="1">
      <alignment horizontal="center" vertical="center" wrapText="1"/>
      <protection hidden="1"/>
    </xf>
    <xf numFmtId="0" fontId="68" fillId="0" borderId="10" xfId="2" applyFont="1" applyBorder="1" applyAlignment="1" applyProtection="1">
      <alignment horizontal="center" vertical="center" wrapText="1"/>
      <protection hidden="1"/>
    </xf>
    <xf numFmtId="0" fontId="68" fillId="0" borderId="29" xfId="2" applyFont="1" applyBorder="1" applyAlignment="1" applyProtection="1">
      <alignment horizontal="center" vertical="center" wrapText="1"/>
      <protection hidden="1"/>
    </xf>
    <xf numFmtId="0" fontId="68" fillId="0" borderId="31" xfId="2" applyFont="1" applyBorder="1" applyAlignment="1" applyProtection="1">
      <alignment horizontal="center" vertical="center" wrapText="1"/>
      <protection hidden="1"/>
    </xf>
  </cellXfs>
  <cellStyles count="8">
    <cellStyle name="Hyperlink" xfId="7" builtinId="8"/>
    <cellStyle name="Normal" xfId="0" builtinId="0"/>
    <cellStyle name="Normal 2" xfId="2"/>
    <cellStyle name="Normal 2 3" xfId="1"/>
    <cellStyle name="Normal 3" xfId="4"/>
    <cellStyle name="Normal 5" xfId="5"/>
    <cellStyle name="Normal 6" xfId="6"/>
    <cellStyle name="Normal_pay 2008-09" xfId="3"/>
  </cellStyles>
  <dxfs count="4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536574</xdr:colOff>
      <xdr:row>15</xdr:row>
      <xdr:rowOff>38101</xdr:rowOff>
    </xdr:from>
    <xdr:to>
      <xdr:col>12</xdr:col>
      <xdr:colOff>352425</xdr:colOff>
      <xdr:row>17</xdr:row>
      <xdr:rowOff>247650</xdr:rowOff>
    </xdr:to>
    <xdr:sp macro="[0]!Macro1" textlink="">
      <xdr:nvSpPr>
        <xdr:cNvPr id="4" name="Rounded Rectangle 3"/>
        <xdr:cNvSpPr/>
      </xdr:nvSpPr>
      <xdr:spPr>
        <a:xfrm>
          <a:off x="9147174" y="4343401"/>
          <a:ext cx="2482851" cy="733424"/>
        </a:xfrm>
        <a:prstGeom prst="roundRect">
          <a:avLst>
            <a:gd name="adj" fmla="val 16667"/>
          </a:avLst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r>
            <a:rPr lang="en-US" sz="2000" b="1" i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GENERATE  GA-55</a:t>
          </a:r>
          <a:endParaRPr lang="en-US" sz="3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10</xdr:col>
      <xdr:colOff>866775</xdr:colOff>
      <xdr:row>0</xdr:row>
      <xdr:rowOff>19049</xdr:rowOff>
    </xdr:from>
    <xdr:to>
      <xdr:col>12</xdr:col>
      <xdr:colOff>542925</xdr:colOff>
      <xdr:row>6</xdr:row>
      <xdr:rowOff>295274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96525" y="19049"/>
          <a:ext cx="1524000" cy="20097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38100</xdr:colOff>
      <xdr:row>25</xdr:row>
      <xdr:rowOff>57150</xdr:rowOff>
    </xdr:from>
    <xdr:to>
      <xdr:col>6</xdr:col>
      <xdr:colOff>95250</xdr:colOff>
      <xdr:row>26</xdr:row>
      <xdr:rowOff>200025</xdr:rowOff>
    </xdr:to>
    <xdr:sp macro="[0]!Macro6" textlink="">
      <xdr:nvSpPr>
        <xdr:cNvPr id="5" name="Bevel 4"/>
        <xdr:cNvSpPr/>
      </xdr:nvSpPr>
      <xdr:spPr>
        <a:xfrm>
          <a:off x="4733925" y="7181850"/>
          <a:ext cx="1104900" cy="409575"/>
        </a:xfrm>
        <a:prstGeom prst="bevel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sz="1800" b="1" cap="none" spc="0">
              <a:ln w="11430"/>
              <a:solidFill>
                <a:srgbClr val="FF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SAVE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1</xdr:col>
      <xdr:colOff>76200</xdr:colOff>
      <xdr:row>1</xdr:row>
      <xdr:rowOff>133350</xdr:rowOff>
    </xdr:to>
    <xdr:sp macro="[0]!Macro9" textlink="">
      <xdr:nvSpPr>
        <xdr:cNvPr id="6" name="Bevel 5"/>
        <xdr:cNvSpPr/>
      </xdr:nvSpPr>
      <xdr:spPr>
        <a:xfrm>
          <a:off x="1" y="0"/>
          <a:ext cx="885824" cy="438150"/>
        </a:xfrm>
        <a:prstGeom prst="bevel">
          <a:avLst/>
        </a:prstGeom>
      </xdr:spPr>
      <xdr:style>
        <a:lnRef idx="2">
          <a:schemeClr val="accent5">
            <a:shade val="50000"/>
          </a:schemeClr>
        </a:lnRef>
        <a:fillRef idx="1003">
          <a:schemeClr val="lt2"/>
        </a:fillRef>
        <a:effectRef idx="0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rgbClr val="C00000"/>
              </a:solidFill>
            </a:rPr>
            <a:t>CLOSE</a:t>
          </a:r>
        </a:p>
      </xdr:txBody>
    </xdr:sp>
    <xdr:clientData/>
  </xdr:twoCellAnchor>
  <xdr:twoCellAnchor>
    <xdr:from>
      <xdr:col>6</xdr:col>
      <xdr:colOff>952500</xdr:colOff>
      <xdr:row>25</xdr:row>
      <xdr:rowOff>57151</xdr:rowOff>
    </xdr:from>
    <xdr:to>
      <xdr:col>9</xdr:col>
      <xdr:colOff>9525</xdr:colOff>
      <xdr:row>26</xdr:row>
      <xdr:rowOff>190501</xdr:rowOff>
    </xdr:to>
    <xdr:sp macro="[0]!Macro1" textlink="">
      <xdr:nvSpPr>
        <xdr:cNvPr id="7" name="Rounded Rectangle 6"/>
        <xdr:cNvSpPr/>
      </xdr:nvSpPr>
      <xdr:spPr>
        <a:xfrm>
          <a:off x="6696075" y="7181851"/>
          <a:ext cx="2124075" cy="400050"/>
        </a:xfrm>
        <a:prstGeom prst="roundRect">
          <a:avLst>
            <a:gd name="adj" fmla="val 16667"/>
          </a:avLst>
        </a:prstGeom>
        <a:ln/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r>
            <a:rPr lang="en-US" sz="2000" b="1" i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Go to Next Sheet</a:t>
          </a:r>
          <a:endParaRPr lang="en-US" sz="3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142874</xdr:colOff>
      <xdr:row>0</xdr:row>
      <xdr:rowOff>114300</xdr:rowOff>
    </xdr:from>
    <xdr:to>
      <xdr:col>13</xdr:col>
      <xdr:colOff>104774</xdr:colOff>
      <xdr:row>1</xdr:row>
      <xdr:rowOff>228600</xdr:rowOff>
    </xdr:to>
    <xdr:sp macro="[0]!Macro2" textlink="">
      <xdr:nvSpPr>
        <xdr:cNvPr id="3" name="Bevel 2"/>
        <xdr:cNvSpPr/>
      </xdr:nvSpPr>
      <xdr:spPr>
        <a:xfrm>
          <a:off x="4524374" y="114300"/>
          <a:ext cx="1914525" cy="561975"/>
        </a:xfrm>
        <a:prstGeom prst="bevel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4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BACK  </a:t>
          </a:r>
          <a:r>
            <a:rPr lang="en-US" sz="1400" b="1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 to  Master</a:t>
          </a:r>
          <a:endParaRPr lang="en-US" sz="1400" b="1" cap="all" spc="0">
            <a:ln/>
            <a:solidFill>
              <a:schemeClr val="accent1"/>
            </a:solidFill>
            <a:effectLst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</a:endParaRPr>
        </a:p>
      </xdr:txBody>
    </xdr:sp>
    <xdr:clientData/>
  </xdr:twoCellAnchor>
  <xdr:twoCellAnchor>
    <xdr:from>
      <xdr:col>0</xdr:col>
      <xdr:colOff>228600</xdr:colOff>
      <xdr:row>0</xdr:row>
      <xdr:rowOff>95250</xdr:rowOff>
    </xdr:from>
    <xdr:to>
      <xdr:col>4</xdr:col>
      <xdr:colOff>190500</xdr:colOff>
      <xdr:row>1</xdr:row>
      <xdr:rowOff>228600</xdr:rowOff>
    </xdr:to>
    <xdr:sp macro="[0]!Macro3" textlink="">
      <xdr:nvSpPr>
        <xdr:cNvPr id="4" name="Bevel 3"/>
        <xdr:cNvSpPr/>
      </xdr:nvSpPr>
      <xdr:spPr>
        <a:xfrm>
          <a:off x="228600" y="95250"/>
          <a:ext cx="2133600" cy="581025"/>
        </a:xfrm>
        <a:prstGeom prst="bevel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0" anchor="t"/>
        <a:lstStyle/>
        <a:p>
          <a:pPr algn="ctr"/>
          <a:r>
            <a:rPr lang="en-US" sz="1800" b="1" i="1" u="sng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GENERATE  GA55</a:t>
          </a:r>
        </a:p>
      </xdr:txBody>
    </xdr:sp>
    <xdr:clientData/>
  </xdr:twoCellAnchor>
  <xdr:twoCellAnchor>
    <xdr:from>
      <xdr:col>4</xdr:col>
      <xdr:colOff>409576</xdr:colOff>
      <xdr:row>0</xdr:row>
      <xdr:rowOff>95250</xdr:rowOff>
    </xdr:from>
    <xdr:to>
      <xdr:col>8</xdr:col>
      <xdr:colOff>400051</xdr:colOff>
      <xdr:row>1</xdr:row>
      <xdr:rowOff>209550</xdr:rowOff>
    </xdr:to>
    <xdr:sp macro="[0]!Macro4" textlink="">
      <xdr:nvSpPr>
        <xdr:cNvPr id="5" name="Bevel 4"/>
        <xdr:cNvSpPr/>
      </xdr:nvSpPr>
      <xdr:spPr>
        <a:xfrm>
          <a:off x="2581276" y="95250"/>
          <a:ext cx="1752600" cy="561975"/>
        </a:xfrm>
        <a:prstGeom prst="bevel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2000" b="1" i="1" u="sng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Data Clear</a:t>
          </a:r>
        </a:p>
      </xdr:txBody>
    </xdr:sp>
    <xdr:clientData/>
  </xdr:twoCellAnchor>
  <xdr:twoCellAnchor>
    <xdr:from>
      <xdr:col>14</xdr:col>
      <xdr:colOff>38100</xdr:colOff>
      <xdr:row>0</xdr:row>
      <xdr:rowOff>114300</xdr:rowOff>
    </xdr:from>
    <xdr:to>
      <xdr:col>19</xdr:col>
      <xdr:colOff>323850</xdr:colOff>
      <xdr:row>1</xdr:row>
      <xdr:rowOff>228600</xdr:rowOff>
    </xdr:to>
    <xdr:sp macro="[0]!Macro5" textlink="">
      <xdr:nvSpPr>
        <xdr:cNvPr id="6" name="Bevel 5"/>
        <xdr:cNvSpPr/>
      </xdr:nvSpPr>
      <xdr:spPr>
        <a:xfrm>
          <a:off x="6819900" y="114300"/>
          <a:ext cx="2486025" cy="56197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l"/>
          <a:r>
            <a:rPr lang="en-US" sz="1400" b="1" cap="all" spc="0">
              <a:ln/>
              <a:solidFill>
                <a:schemeClr val="accent3">
                  <a:lumMod val="40000"/>
                  <a:lumOff val="60000"/>
                </a:schemeClr>
              </a:solidFill>
              <a:effectLst>
                <a:glow rad="228600">
                  <a:schemeClr val="accent2">
                    <a:satMod val="175000"/>
                    <a:alpha val="40000"/>
                  </a:schemeClr>
                </a:glow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Go  </a:t>
          </a:r>
          <a:r>
            <a:rPr lang="en-US" sz="1400" b="1" cap="all" spc="0" baseline="0">
              <a:ln/>
              <a:solidFill>
                <a:schemeClr val="accent3">
                  <a:lumMod val="40000"/>
                  <a:lumOff val="60000"/>
                </a:schemeClr>
              </a:solidFill>
              <a:effectLst>
                <a:glow rad="228600">
                  <a:schemeClr val="accent2">
                    <a:satMod val="175000"/>
                    <a:alpha val="40000"/>
                  </a:schemeClr>
                </a:glow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 to  Next Sheet</a:t>
          </a:r>
          <a:endParaRPr lang="en-US" sz="1400" b="1" cap="all" spc="0">
            <a:ln/>
            <a:solidFill>
              <a:schemeClr val="accent3">
                <a:lumMod val="40000"/>
                <a:lumOff val="60000"/>
              </a:schemeClr>
            </a:solidFill>
            <a:effectLst>
              <a:glow rad="228600">
                <a:schemeClr val="accent2">
                  <a:satMod val="175000"/>
                  <a:alpha val="40000"/>
                </a:schemeClr>
              </a:glow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</a:endParaRPr>
        </a:p>
      </xdr:txBody>
    </xdr:sp>
    <xdr:clientData/>
  </xdr:twoCellAnchor>
  <xdr:twoCellAnchor>
    <xdr:from>
      <xdr:col>20</xdr:col>
      <xdr:colOff>171451</xdr:colOff>
      <xdr:row>0</xdr:row>
      <xdr:rowOff>104775</xdr:rowOff>
    </xdr:from>
    <xdr:to>
      <xdr:col>22</xdr:col>
      <xdr:colOff>323851</xdr:colOff>
      <xdr:row>1</xdr:row>
      <xdr:rowOff>219075</xdr:rowOff>
    </xdr:to>
    <xdr:sp macro="[0]!Macro6" textlink="">
      <xdr:nvSpPr>
        <xdr:cNvPr id="7" name="Bevel 6"/>
        <xdr:cNvSpPr/>
      </xdr:nvSpPr>
      <xdr:spPr>
        <a:xfrm>
          <a:off x="9601201" y="104775"/>
          <a:ext cx="1047750" cy="561975"/>
        </a:xfrm>
        <a:prstGeom prst="bevel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400" b="1" i="1" u="sng" cap="all" spc="0">
              <a:ln/>
              <a:solidFill>
                <a:srgbClr val="FF0000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SAVE</a:t>
          </a:r>
        </a:p>
      </xdr:txBody>
    </xdr:sp>
    <xdr:clientData/>
  </xdr:twoCellAnchor>
  <xdr:twoCellAnchor>
    <xdr:from>
      <xdr:col>18</xdr:col>
      <xdr:colOff>104775</xdr:colOff>
      <xdr:row>0</xdr:row>
      <xdr:rowOff>247650</xdr:rowOff>
    </xdr:from>
    <xdr:to>
      <xdr:col>19</xdr:col>
      <xdr:colOff>152400</xdr:colOff>
      <xdr:row>1</xdr:row>
      <xdr:rowOff>38100</xdr:rowOff>
    </xdr:to>
    <xdr:sp macro="" textlink="">
      <xdr:nvSpPr>
        <xdr:cNvPr id="8" name="Right Arrow 7"/>
        <xdr:cNvSpPr/>
      </xdr:nvSpPr>
      <xdr:spPr>
        <a:xfrm>
          <a:off x="8639175" y="247650"/>
          <a:ext cx="495300" cy="238125"/>
        </a:xfrm>
        <a:prstGeom prst="righ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23</xdr:col>
      <xdr:colOff>104775</xdr:colOff>
      <xdr:row>0</xdr:row>
      <xdr:rowOff>104775</xdr:rowOff>
    </xdr:from>
    <xdr:to>
      <xdr:col>25</xdr:col>
      <xdr:colOff>104775</xdr:colOff>
      <xdr:row>1</xdr:row>
      <xdr:rowOff>219075</xdr:rowOff>
    </xdr:to>
    <xdr:sp macro="[0]!Macro11" textlink="">
      <xdr:nvSpPr>
        <xdr:cNvPr id="10" name="Bevel 9"/>
        <xdr:cNvSpPr/>
      </xdr:nvSpPr>
      <xdr:spPr>
        <a:xfrm>
          <a:off x="10877550" y="104775"/>
          <a:ext cx="1047750" cy="561975"/>
        </a:xfrm>
        <a:prstGeom prst="bevel">
          <a:avLst/>
        </a:prstGeom>
      </xdr:spPr>
      <xdr:style>
        <a:lnRef idx="1">
          <a:schemeClr val="accent1"/>
        </a:lnRef>
        <a:fillRef idx="1002">
          <a:schemeClr val="lt2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400" b="1" i="1" u="sng" cap="all" spc="0">
              <a:ln/>
              <a:solidFill>
                <a:schemeClr val="tx2">
                  <a:lumMod val="50000"/>
                </a:schemeClr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Print </a:t>
          </a:r>
        </a:p>
      </xdr:txBody>
    </xdr:sp>
    <xdr:clientData/>
  </xdr:twoCellAnchor>
  <xdr:twoCellAnchor>
    <xdr:from>
      <xdr:col>25</xdr:col>
      <xdr:colOff>209550</xdr:colOff>
      <xdr:row>0</xdr:row>
      <xdr:rowOff>180975</xdr:rowOff>
    </xdr:from>
    <xdr:to>
      <xdr:col>27</xdr:col>
      <xdr:colOff>114300</xdr:colOff>
      <xdr:row>1</xdr:row>
      <xdr:rowOff>228600</xdr:rowOff>
    </xdr:to>
    <xdr:sp macro="[0]!Macro10" textlink="">
      <xdr:nvSpPr>
        <xdr:cNvPr id="11" name="Bevel 10"/>
        <xdr:cNvSpPr/>
      </xdr:nvSpPr>
      <xdr:spPr>
        <a:xfrm>
          <a:off x="12030075" y="180975"/>
          <a:ext cx="1009650" cy="495300"/>
        </a:xfrm>
        <a:prstGeom prst="bevel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rgbClr val="C00000"/>
              </a:solidFill>
            </a:rPr>
            <a:t>CLOSE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1080136</xdr:colOff>
      <xdr:row>31</xdr:row>
      <xdr:rowOff>95250</xdr:rowOff>
    </xdr:from>
    <xdr:to>
      <xdr:col>6</xdr:col>
      <xdr:colOff>1162049</xdr:colOff>
      <xdr:row>31</xdr:row>
      <xdr:rowOff>161926</xdr:rowOff>
    </xdr:to>
    <xdr:sp macro="" textlink="">
      <xdr:nvSpPr>
        <xdr:cNvPr id="2" name="5-Point Star 1"/>
        <xdr:cNvSpPr/>
      </xdr:nvSpPr>
      <xdr:spPr>
        <a:xfrm flipH="1">
          <a:off x="7033261" y="8791575"/>
          <a:ext cx="81913" cy="66676"/>
        </a:xfrm>
        <a:prstGeom prst="star5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1028700</xdr:colOff>
      <xdr:row>36</xdr:row>
      <xdr:rowOff>47624</xdr:rowOff>
    </xdr:from>
    <xdr:to>
      <xdr:col>6</xdr:col>
      <xdr:colOff>1123951</xdr:colOff>
      <xdr:row>36</xdr:row>
      <xdr:rowOff>133349</xdr:rowOff>
    </xdr:to>
    <xdr:sp macro="" textlink="">
      <xdr:nvSpPr>
        <xdr:cNvPr id="3" name="5-Point Star 2"/>
        <xdr:cNvSpPr/>
      </xdr:nvSpPr>
      <xdr:spPr>
        <a:xfrm>
          <a:off x="6981825" y="10306049"/>
          <a:ext cx="95251" cy="85725"/>
        </a:xfrm>
        <a:prstGeom prst="star5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561975</xdr:colOff>
      <xdr:row>23</xdr:row>
      <xdr:rowOff>9526</xdr:rowOff>
    </xdr:from>
    <xdr:to>
      <xdr:col>6</xdr:col>
      <xdr:colOff>695325</xdr:colOff>
      <xdr:row>23</xdr:row>
      <xdr:rowOff>238125</xdr:rowOff>
    </xdr:to>
    <xdr:sp macro="" textlink="">
      <xdr:nvSpPr>
        <xdr:cNvPr id="4" name="Down Arrow 3"/>
        <xdr:cNvSpPr/>
      </xdr:nvSpPr>
      <xdr:spPr>
        <a:xfrm>
          <a:off x="6515100" y="6419851"/>
          <a:ext cx="133350" cy="2285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409575</xdr:colOff>
      <xdr:row>0</xdr:row>
      <xdr:rowOff>57150</xdr:rowOff>
    </xdr:from>
    <xdr:to>
      <xdr:col>4</xdr:col>
      <xdr:colOff>2571750</xdr:colOff>
      <xdr:row>0</xdr:row>
      <xdr:rowOff>619125</xdr:rowOff>
    </xdr:to>
    <xdr:sp macro="[0]!Macro2" textlink="">
      <xdr:nvSpPr>
        <xdr:cNvPr id="5" name="Bevel 4"/>
        <xdr:cNvSpPr/>
      </xdr:nvSpPr>
      <xdr:spPr>
        <a:xfrm>
          <a:off x="2133600" y="57150"/>
          <a:ext cx="2162175" cy="561975"/>
        </a:xfrm>
        <a:prstGeom prst="bevel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r"/>
          <a:r>
            <a:rPr lang="en-US" sz="14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BACK  </a:t>
          </a:r>
          <a:r>
            <a:rPr lang="en-US" sz="1400" b="1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 to  Master</a:t>
          </a:r>
          <a:endParaRPr lang="en-US" sz="1400" b="1" cap="all" spc="0">
            <a:ln/>
            <a:solidFill>
              <a:schemeClr val="accent1"/>
            </a:solidFill>
            <a:effectLst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</a:endParaRPr>
        </a:p>
      </xdr:txBody>
    </xdr:sp>
    <xdr:clientData/>
  </xdr:twoCellAnchor>
  <xdr:twoCellAnchor>
    <xdr:from>
      <xdr:col>5</xdr:col>
      <xdr:colOff>0</xdr:colOff>
      <xdr:row>0</xdr:row>
      <xdr:rowOff>57150</xdr:rowOff>
    </xdr:from>
    <xdr:to>
      <xdr:col>7</xdr:col>
      <xdr:colOff>219075</xdr:colOff>
      <xdr:row>0</xdr:row>
      <xdr:rowOff>581025</xdr:rowOff>
    </xdr:to>
    <xdr:sp macro="[0]!Macro7" textlink="">
      <xdr:nvSpPr>
        <xdr:cNvPr id="6" name="Bevel 5"/>
        <xdr:cNvSpPr/>
      </xdr:nvSpPr>
      <xdr:spPr>
        <a:xfrm>
          <a:off x="5124450" y="57150"/>
          <a:ext cx="2505075" cy="523875"/>
        </a:xfrm>
        <a:prstGeom prst="bevel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r"/>
          <a:r>
            <a:rPr lang="en-US" sz="1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Back  </a:t>
          </a:r>
          <a:r>
            <a:rPr lang="en-US" sz="14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to  GA 55  Sheet</a:t>
          </a:r>
          <a:endParaRPr lang="en-US" sz="1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twoCellAnchor>
  <xdr:twoCellAnchor>
    <xdr:from>
      <xdr:col>7</xdr:col>
      <xdr:colOff>1314450</xdr:colOff>
      <xdr:row>0</xdr:row>
      <xdr:rowOff>66675</xdr:rowOff>
    </xdr:from>
    <xdr:to>
      <xdr:col>7</xdr:col>
      <xdr:colOff>4362450</xdr:colOff>
      <xdr:row>0</xdr:row>
      <xdr:rowOff>628650</xdr:rowOff>
    </xdr:to>
    <xdr:sp macro="[0]!Macro8" textlink="">
      <xdr:nvSpPr>
        <xdr:cNvPr id="7" name="Bevel 6"/>
        <xdr:cNvSpPr/>
      </xdr:nvSpPr>
      <xdr:spPr>
        <a:xfrm>
          <a:off x="8724900" y="66675"/>
          <a:ext cx="3048000" cy="561975"/>
        </a:xfrm>
        <a:prstGeom prst="bevel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l"/>
          <a:r>
            <a:rPr lang="en-US" sz="1400" b="1" i="1" u="sng" cap="all" spc="0">
              <a:ln/>
              <a:solidFill>
                <a:srgbClr val="FF0000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Go </a:t>
          </a:r>
          <a:r>
            <a:rPr lang="en-US" sz="1400" b="1" i="1" u="sng" cap="all" spc="0" baseline="0">
              <a:ln/>
              <a:solidFill>
                <a:srgbClr val="FF0000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 to   ComputAtion   Sheet</a:t>
          </a:r>
          <a:endParaRPr lang="en-US" sz="1400" b="1" i="1" u="sng" cap="all" spc="0">
            <a:ln/>
            <a:solidFill>
              <a:srgbClr val="FF0000"/>
            </a:solidFill>
            <a:effectLst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</a:endParaRPr>
        </a:p>
      </xdr:txBody>
    </xdr:sp>
    <xdr:clientData/>
  </xdr:twoCellAnchor>
  <xdr:twoCellAnchor>
    <xdr:from>
      <xdr:col>4</xdr:col>
      <xdr:colOff>504825</xdr:colOff>
      <xdr:row>0</xdr:row>
      <xdr:rowOff>228600</xdr:rowOff>
    </xdr:from>
    <xdr:to>
      <xdr:col>4</xdr:col>
      <xdr:colOff>828675</xdr:colOff>
      <xdr:row>0</xdr:row>
      <xdr:rowOff>457200</xdr:rowOff>
    </xdr:to>
    <xdr:sp macro="" textlink="">
      <xdr:nvSpPr>
        <xdr:cNvPr id="9" name="Left Arrow 8"/>
        <xdr:cNvSpPr/>
      </xdr:nvSpPr>
      <xdr:spPr>
        <a:xfrm>
          <a:off x="2228850" y="228600"/>
          <a:ext cx="323850" cy="2286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114300</xdr:colOff>
      <xdr:row>0</xdr:row>
      <xdr:rowOff>200025</xdr:rowOff>
    </xdr:from>
    <xdr:to>
      <xdr:col>5</xdr:col>
      <xdr:colOff>438150</xdr:colOff>
      <xdr:row>0</xdr:row>
      <xdr:rowOff>428625</xdr:rowOff>
    </xdr:to>
    <xdr:sp macro="" textlink="">
      <xdr:nvSpPr>
        <xdr:cNvPr id="10" name="Left Arrow 9"/>
        <xdr:cNvSpPr/>
      </xdr:nvSpPr>
      <xdr:spPr>
        <a:xfrm>
          <a:off x="5238750" y="200025"/>
          <a:ext cx="323850" cy="2286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3924301</xdr:colOff>
      <xdr:row>0</xdr:row>
      <xdr:rowOff>228600</xdr:rowOff>
    </xdr:from>
    <xdr:to>
      <xdr:col>7</xdr:col>
      <xdr:colOff>4276725</xdr:colOff>
      <xdr:row>0</xdr:row>
      <xdr:rowOff>447676</xdr:rowOff>
    </xdr:to>
    <xdr:sp macro="" textlink="">
      <xdr:nvSpPr>
        <xdr:cNvPr id="11" name="Right Arrow 10"/>
        <xdr:cNvSpPr/>
      </xdr:nvSpPr>
      <xdr:spPr>
        <a:xfrm>
          <a:off x="11334751" y="228600"/>
          <a:ext cx="352424" cy="2190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5219700</xdr:colOff>
      <xdr:row>0</xdr:row>
      <xdr:rowOff>76200</xdr:rowOff>
    </xdr:from>
    <xdr:to>
      <xdr:col>8</xdr:col>
      <xdr:colOff>447675</xdr:colOff>
      <xdr:row>0</xdr:row>
      <xdr:rowOff>638175</xdr:rowOff>
    </xdr:to>
    <xdr:sp macro="[0]!Macro6" textlink="">
      <xdr:nvSpPr>
        <xdr:cNvPr id="14" name="Bevel 13"/>
        <xdr:cNvSpPr/>
      </xdr:nvSpPr>
      <xdr:spPr>
        <a:xfrm>
          <a:off x="12630150" y="76200"/>
          <a:ext cx="1047750" cy="561975"/>
        </a:xfrm>
        <a:prstGeom prst="bevel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400" b="1" i="1" u="sng" cap="all" spc="0">
              <a:ln/>
              <a:solidFill>
                <a:srgbClr val="FF0000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SAVE</a:t>
          </a:r>
        </a:p>
      </xdr:txBody>
    </xdr:sp>
    <xdr:clientData/>
  </xdr:twoCellAnchor>
  <xdr:twoCellAnchor>
    <xdr:from>
      <xdr:col>8</xdr:col>
      <xdr:colOff>847725</xdr:colOff>
      <xdr:row>0</xdr:row>
      <xdr:rowOff>104775</xdr:rowOff>
    </xdr:from>
    <xdr:to>
      <xdr:col>9</xdr:col>
      <xdr:colOff>895350</xdr:colOff>
      <xdr:row>0</xdr:row>
      <xdr:rowOff>600075</xdr:rowOff>
    </xdr:to>
    <xdr:sp macro="[0]!Macro10" textlink="">
      <xdr:nvSpPr>
        <xdr:cNvPr id="15" name="Bevel 14"/>
        <xdr:cNvSpPr/>
      </xdr:nvSpPr>
      <xdr:spPr>
        <a:xfrm>
          <a:off x="14077950" y="104775"/>
          <a:ext cx="1009650" cy="495300"/>
        </a:xfrm>
        <a:prstGeom prst="bevel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rgbClr val="C00000"/>
              </a:solidFill>
            </a:rPr>
            <a:t>CLOSE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266698</xdr:colOff>
      <xdr:row>8</xdr:row>
      <xdr:rowOff>76200</xdr:rowOff>
    </xdr:from>
    <xdr:to>
      <xdr:col>28</xdr:col>
      <xdr:colOff>9525</xdr:colOff>
      <xdr:row>15</xdr:row>
      <xdr:rowOff>152400</xdr:rowOff>
    </xdr:to>
    <xdr:sp macro="" textlink="">
      <xdr:nvSpPr>
        <xdr:cNvPr id="2" name="Oval Callout 1"/>
        <xdr:cNvSpPr/>
      </xdr:nvSpPr>
      <xdr:spPr>
        <a:xfrm>
          <a:off x="9229723" y="1581150"/>
          <a:ext cx="2790827" cy="1276350"/>
        </a:xfrm>
        <a:prstGeom prst="wedgeEllipseCallout">
          <a:avLst>
            <a:gd name="adj1" fmla="val -123376"/>
            <a:gd name="adj2" fmla="val -100538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r>
            <a:rPr lang="en-US" sz="1400" b="1">
              <a:solidFill>
                <a:schemeClr val="lt1"/>
              </a:solidFill>
              <a:latin typeface="Kruti Dev 010" pitchFamily="2" charset="0"/>
              <a:ea typeface="+mn-ea"/>
              <a:cs typeface="+mn-cs"/>
            </a:rPr>
            <a:t>bl</a:t>
          </a:r>
          <a:r>
            <a:rPr lang="en-US" sz="1400" b="1" baseline="0">
              <a:solidFill>
                <a:schemeClr val="lt1"/>
              </a:solidFill>
              <a:latin typeface="Kruti Dev 010" pitchFamily="2" charset="0"/>
              <a:ea typeface="+mn-ea"/>
              <a:cs typeface="+mn-cs"/>
            </a:rPr>
            <a:t> dkWye esa x`g fdjk;k jlhn ds vykok fodykax HkÙkk  rFkk vU; HkÙkk tks dj eqDr gSa dks ;gkW n'kkZ;k x;k gSaA</a:t>
          </a:r>
          <a:endParaRPr lang="en-US" sz="1400" b="1">
            <a:solidFill>
              <a:schemeClr val="lt1"/>
            </a:solidFill>
            <a:latin typeface="Kruti Dev 010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390525</xdr:colOff>
      <xdr:row>18</xdr:row>
      <xdr:rowOff>47625</xdr:rowOff>
    </xdr:from>
    <xdr:to>
      <xdr:col>18</xdr:col>
      <xdr:colOff>390524</xdr:colOff>
      <xdr:row>21</xdr:row>
      <xdr:rowOff>95250</xdr:rowOff>
    </xdr:to>
    <xdr:sp macro="[0]!Macro2" textlink="">
      <xdr:nvSpPr>
        <xdr:cNvPr id="3" name="Bevel 2"/>
        <xdr:cNvSpPr/>
      </xdr:nvSpPr>
      <xdr:spPr>
        <a:xfrm>
          <a:off x="7524750" y="3267075"/>
          <a:ext cx="1828799" cy="561975"/>
        </a:xfrm>
        <a:prstGeom prst="bevel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4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BACK  </a:t>
          </a:r>
          <a:r>
            <a:rPr lang="en-US" sz="1400" b="1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 to  Master</a:t>
          </a:r>
          <a:endParaRPr lang="en-US" sz="1400" b="1" cap="all" spc="0">
            <a:ln/>
            <a:solidFill>
              <a:schemeClr val="accent1"/>
            </a:solidFill>
            <a:effectLst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</a:endParaRPr>
        </a:p>
      </xdr:txBody>
    </xdr:sp>
    <xdr:clientData/>
  </xdr:twoCellAnchor>
  <xdr:twoCellAnchor>
    <xdr:from>
      <xdr:col>19</xdr:col>
      <xdr:colOff>76201</xdr:colOff>
      <xdr:row>18</xdr:row>
      <xdr:rowOff>47625</xdr:rowOff>
    </xdr:from>
    <xdr:to>
      <xdr:col>27</xdr:col>
      <xdr:colOff>352425</xdr:colOff>
      <xdr:row>21</xdr:row>
      <xdr:rowOff>95250</xdr:rowOff>
    </xdr:to>
    <xdr:sp macro="[0]!Macro7" textlink="">
      <xdr:nvSpPr>
        <xdr:cNvPr id="4" name="Bevel 3"/>
        <xdr:cNvSpPr/>
      </xdr:nvSpPr>
      <xdr:spPr>
        <a:xfrm>
          <a:off x="9648826" y="3267075"/>
          <a:ext cx="2105024" cy="561975"/>
        </a:xfrm>
        <a:prstGeom prst="bevel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BACK  </a:t>
          </a:r>
          <a:r>
            <a:rPr lang="en-US" sz="14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to  GA 55 Sheet</a:t>
          </a:r>
          <a:endParaRPr lang="en-US" sz="1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twoCellAnchor>
  <xdr:twoCellAnchor>
    <xdr:from>
      <xdr:col>15</xdr:col>
      <xdr:colOff>352425</xdr:colOff>
      <xdr:row>23</xdr:row>
      <xdr:rowOff>123825</xdr:rowOff>
    </xdr:from>
    <xdr:to>
      <xdr:col>18</xdr:col>
      <xdr:colOff>342900</xdr:colOff>
      <xdr:row>27</xdr:row>
      <xdr:rowOff>47625</xdr:rowOff>
    </xdr:to>
    <xdr:sp macro="[0]!Macro5" textlink="">
      <xdr:nvSpPr>
        <xdr:cNvPr id="5" name="Bevel 4"/>
        <xdr:cNvSpPr/>
      </xdr:nvSpPr>
      <xdr:spPr>
        <a:xfrm>
          <a:off x="7486650" y="4200525"/>
          <a:ext cx="1819275" cy="609600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400" b="1" cap="all" spc="0">
              <a:ln/>
              <a:solidFill>
                <a:srgbClr val="00B0F0"/>
              </a:solidFill>
              <a:effectLst>
                <a:glow rad="228600">
                  <a:schemeClr val="accent2">
                    <a:satMod val="175000"/>
                    <a:alpha val="40000"/>
                  </a:schemeClr>
                </a:glow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Back </a:t>
          </a:r>
          <a:r>
            <a:rPr lang="en-US" sz="1400" b="1" cap="all" spc="0" baseline="0">
              <a:ln/>
              <a:solidFill>
                <a:srgbClr val="00B0F0"/>
              </a:solidFill>
              <a:effectLst>
                <a:glow rad="228600">
                  <a:schemeClr val="accent2">
                    <a:satMod val="175000"/>
                    <a:alpha val="40000"/>
                  </a:schemeClr>
                </a:glow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 to  Extra  Ded.  Sheet</a:t>
          </a:r>
          <a:endParaRPr lang="en-US" sz="1400" b="1" cap="all" spc="0">
            <a:ln/>
            <a:solidFill>
              <a:srgbClr val="00B0F0"/>
            </a:solidFill>
            <a:effectLst>
              <a:glow rad="228600">
                <a:schemeClr val="accent2">
                  <a:satMod val="175000"/>
                  <a:alpha val="40000"/>
                </a:schemeClr>
              </a:glow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</a:endParaRPr>
        </a:p>
      </xdr:txBody>
    </xdr:sp>
    <xdr:clientData/>
  </xdr:twoCellAnchor>
  <xdr:twoCellAnchor>
    <xdr:from>
      <xdr:col>18</xdr:col>
      <xdr:colOff>581025</xdr:colOff>
      <xdr:row>23</xdr:row>
      <xdr:rowOff>123825</xdr:rowOff>
    </xdr:from>
    <xdr:to>
      <xdr:col>20</xdr:col>
      <xdr:colOff>409575</xdr:colOff>
      <xdr:row>27</xdr:row>
      <xdr:rowOff>0</xdr:rowOff>
    </xdr:to>
    <xdr:sp macro="[0]!Macro6" textlink="">
      <xdr:nvSpPr>
        <xdr:cNvPr id="6" name="Bevel 5"/>
        <xdr:cNvSpPr/>
      </xdr:nvSpPr>
      <xdr:spPr>
        <a:xfrm>
          <a:off x="9544050" y="4200525"/>
          <a:ext cx="1047750" cy="561975"/>
        </a:xfrm>
        <a:prstGeom prst="bevel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400" b="1" i="1" u="sng" cap="all" spc="0">
              <a:ln/>
              <a:solidFill>
                <a:srgbClr val="FF0000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SAVE</a:t>
          </a:r>
        </a:p>
      </xdr:txBody>
    </xdr:sp>
    <xdr:clientData/>
  </xdr:twoCellAnchor>
  <xdr:twoCellAnchor>
    <xdr:from>
      <xdr:col>21</xdr:col>
      <xdr:colOff>9525</xdr:colOff>
      <xdr:row>24</xdr:row>
      <xdr:rowOff>28575</xdr:rowOff>
    </xdr:from>
    <xdr:to>
      <xdr:col>27</xdr:col>
      <xdr:colOff>409575</xdr:colOff>
      <xdr:row>27</xdr:row>
      <xdr:rowOff>9525</xdr:rowOff>
    </xdr:to>
    <xdr:sp macro="[0]!Macro10" textlink="">
      <xdr:nvSpPr>
        <xdr:cNvPr id="8" name="Bevel 7"/>
        <xdr:cNvSpPr/>
      </xdr:nvSpPr>
      <xdr:spPr>
        <a:xfrm>
          <a:off x="10801350" y="4276725"/>
          <a:ext cx="1009650" cy="495300"/>
        </a:xfrm>
        <a:prstGeom prst="bevel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rgbClr val="C00000"/>
              </a:solidFill>
            </a:rPr>
            <a:t>CLOSE</a:t>
          </a:r>
        </a:p>
      </xdr:txBody>
    </xdr:sp>
    <xdr:clientData/>
  </xdr:twoCellAnchor>
  <xdr:twoCellAnchor>
    <xdr:from>
      <xdr:col>18</xdr:col>
      <xdr:colOff>0</xdr:colOff>
      <xdr:row>46</xdr:row>
      <xdr:rowOff>0</xdr:rowOff>
    </xdr:from>
    <xdr:to>
      <xdr:col>19</xdr:col>
      <xdr:colOff>438150</xdr:colOff>
      <xdr:row>49</xdr:row>
      <xdr:rowOff>47625</xdr:rowOff>
    </xdr:to>
    <xdr:sp macro="[0]!Macro11" textlink="">
      <xdr:nvSpPr>
        <xdr:cNvPr id="9" name="Bevel 8"/>
        <xdr:cNvSpPr/>
      </xdr:nvSpPr>
      <xdr:spPr>
        <a:xfrm>
          <a:off x="8963025" y="8020050"/>
          <a:ext cx="1047750" cy="561975"/>
        </a:xfrm>
        <a:prstGeom prst="bevel">
          <a:avLst/>
        </a:prstGeom>
      </xdr:spPr>
      <xdr:style>
        <a:lnRef idx="1">
          <a:schemeClr val="accent1"/>
        </a:lnRef>
        <a:fillRef idx="1002">
          <a:schemeClr val="lt2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400" b="1" i="1" u="sng" cap="all" spc="0">
              <a:ln/>
              <a:solidFill>
                <a:schemeClr val="tx2">
                  <a:lumMod val="50000"/>
                </a:schemeClr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Print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come%20tex%20FY%202019-20%20%20%20%20AY%202020-21%20Micr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W TO USE"/>
      <sheetName val="Master"/>
      <sheetName val="Bills"/>
      <sheetName val="Extra deduc"/>
      <sheetName val="GA55 Summry"/>
      <sheetName val="DV-IDENTITY-0"/>
      <sheetName val="COMPUTATION"/>
    </sheetNames>
    <sheetDataSet>
      <sheetData sheetId="0"/>
      <sheetData sheetId="1"/>
      <sheetData sheetId="2"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</sheetData>
      <sheetData sheetId="3"/>
      <sheetData sheetId="4">
        <row r="26">
          <cell r="C26">
            <v>610650</v>
          </cell>
          <cell r="D26">
            <v>76152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heeralaljatchandaw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29"/>
  <sheetViews>
    <sheetView showGridLines="0" tabSelected="1" workbookViewId="0">
      <selection activeCell="H11" sqref="H11:I11"/>
    </sheetView>
  </sheetViews>
  <sheetFormatPr defaultColWidth="0" defaultRowHeight="15" zeroHeight="1"/>
  <cols>
    <col min="1" max="1" width="12.140625" customWidth="1"/>
    <col min="2" max="2" width="17" customWidth="1"/>
    <col min="3" max="3" width="14.28515625" customWidth="1"/>
    <col min="4" max="4" width="15" customWidth="1"/>
    <col min="5" max="5" width="12" customWidth="1"/>
    <col min="6" max="6" width="15.7109375" customWidth="1"/>
    <col min="7" max="7" width="14.85546875" customWidth="1"/>
    <col min="8" max="8" width="16.7109375" customWidth="1"/>
    <col min="9" max="9" width="14.42578125" customWidth="1"/>
    <col min="10" max="10" width="12.28515625" customWidth="1"/>
    <col min="11" max="11" width="14.28515625" customWidth="1"/>
    <col min="12" max="12" width="13.42578125" customWidth="1"/>
    <col min="13" max="13" width="11.140625" customWidth="1"/>
    <col min="14" max="15" width="9.140625" customWidth="1"/>
    <col min="16" max="18" width="9.140625" hidden="1" customWidth="1"/>
    <col min="19" max="29" width="0" hidden="1" customWidth="1"/>
    <col min="30" max="16384" width="9.140625" hidden="1"/>
  </cols>
  <sheetData>
    <row r="1" spans="2:29" ht="24" thickBot="1">
      <c r="B1" s="1"/>
      <c r="C1" s="241" t="s">
        <v>0</v>
      </c>
      <c r="D1" s="241"/>
      <c r="E1" s="241"/>
      <c r="F1" s="241"/>
      <c r="G1" s="241"/>
      <c r="H1" s="241"/>
      <c r="I1" s="241"/>
      <c r="J1" s="241"/>
      <c r="K1" s="241"/>
      <c r="L1" s="3"/>
      <c r="M1" s="3"/>
      <c r="N1" s="3"/>
    </row>
    <row r="2" spans="2:29" ht="22.5" thickTop="1" thickBot="1">
      <c r="B2" s="213" t="s">
        <v>1</v>
      </c>
      <c r="C2" s="213"/>
      <c r="D2" s="213"/>
      <c r="E2" s="4" t="s">
        <v>2</v>
      </c>
      <c r="F2" s="214" t="s">
        <v>70</v>
      </c>
      <c r="G2" s="215"/>
      <c r="H2" s="216"/>
      <c r="I2" s="4" t="s">
        <v>3</v>
      </c>
      <c r="J2" s="2"/>
      <c r="K2" s="3"/>
      <c r="L2" s="3"/>
      <c r="M2" s="3"/>
      <c r="N2" s="3"/>
      <c r="S2" t="s">
        <v>2</v>
      </c>
      <c r="T2" t="s">
        <v>4</v>
      </c>
      <c r="U2">
        <v>8</v>
      </c>
      <c r="V2" t="s">
        <v>5</v>
      </c>
      <c r="W2" t="s">
        <v>6</v>
      </c>
      <c r="Y2" t="s">
        <v>7</v>
      </c>
      <c r="AA2" s="51">
        <v>43525</v>
      </c>
    </row>
    <row r="3" spans="2:29" ht="22.5" thickTop="1" thickBot="1">
      <c r="B3" s="213" t="s">
        <v>103</v>
      </c>
      <c r="C3" s="213"/>
      <c r="D3" s="217"/>
      <c r="E3" s="5" t="s">
        <v>8</v>
      </c>
      <c r="F3" s="208" t="s">
        <v>71</v>
      </c>
      <c r="G3" s="208"/>
      <c r="H3" s="208"/>
      <c r="I3" s="4" t="s">
        <v>2</v>
      </c>
      <c r="J3" s="6">
        <v>6774</v>
      </c>
      <c r="K3" s="54"/>
      <c r="L3" s="54" t="str">
        <f>UPPER(IF(Master!H9="","",Master!H9))</f>
        <v>SR TEACHER</v>
      </c>
      <c r="M3" s="3"/>
      <c r="N3" s="3"/>
      <c r="S3" t="s">
        <v>9</v>
      </c>
      <c r="T3" t="str">
        <f>UPPER(IF(Master!D10="","",Master!D10))</f>
        <v>G.S.S.S. INDERWARA</v>
      </c>
      <c r="U3">
        <v>9</v>
      </c>
      <c r="V3" t="s">
        <v>11</v>
      </c>
      <c r="W3" t="s">
        <v>12</v>
      </c>
      <c r="Y3" t="s">
        <v>13</v>
      </c>
      <c r="AA3" s="51">
        <v>43556</v>
      </c>
    </row>
    <row r="4" spans="2:29" ht="22.5" thickTop="1" thickBot="1">
      <c r="B4" s="53"/>
      <c r="C4" s="208" t="s">
        <v>104</v>
      </c>
      <c r="D4" s="208"/>
      <c r="E4" s="4">
        <v>600</v>
      </c>
      <c r="F4" s="211" t="s">
        <v>105</v>
      </c>
      <c r="G4" s="212"/>
      <c r="H4" s="209"/>
      <c r="I4" s="8" t="s">
        <v>7</v>
      </c>
      <c r="J4" s="2"/>
      <c r="K4" s="54">
        <f>IF(AND(Master!I5=Master!V3),"",Master!D13)</f>
        <v>112233</v>
      </c>
      <c r="L4" s="54"/>
      <c r="M4" s="3"/>
      <c r="N4" s="3"/>
      <c r="Q4" t="str">
        <f>IF(AND(Master!I5=Master!V2),"",Master!D14)</f>
        <v/>
      </c>
      <c r="T4" t="s">
        <v>14</v>
      </c>
      <c r="U4">
        <v>10</v>
      </c>
      <c r="W4" t="s">
        <v>15</v>
      </c>
      <c r="Y4">
        <f>IF(AND(Master!D15=""),"",Master!D15)</f>
        <v>51046657419</v>
      </c>
      <c r="AA4" s="51">
        <v>43586</v>
      </c>
    </row>
    <row r="5" spans="2:29" ht="22.5" thickTop="1" thickBot="1">
      <c r="B5" s="208" t="s">
        <v>16</v>
      </c>
      <c r="C5" s="208"/>
      <c r="D5" s="209"/>
      <c r="E5" s="7">
        <v>8</v>
      </c>
      <c r="F5" s="218" t="s">
        <v>72</v>
      </c>
      <c r="G5" s="218"/>
      <c r="H5" s="218"/>
      <c r="I5" s="8" t="s">
        <v>5</v>
      </c>
      <c r="J5" s="2"/>
      <c r="K5" s="54"/>
      <c r="L5" s="54"/>
      <c r="M5" s="3"/>
      <c r="N5" s="3"/>
      <c r="T5" t="s">
        <v>17</v>
      </c>
      <c r="U5">
        <v>12</v>
      </c>
      <c r="W5" t="s">
        <v>18</v>
      </c>
      <c r="AA5" s="51">
        <v>43617</v>
      </c>
    </row>
    <row r="6" spans="2:29" ht="22.5" thickTop="1" thickBot="1">
      <c r="B6" s="217" t="s">
        <v>102</v>
      </c>
      <c r="C6" s="217"/>
      <c r="D6" s="217"/>
      <c r="E6" s="4" t="s">
        <v>2</v>
      </c>
      <c r="F6" s="211" t="s">
        <v>73</v>
      </c>
      <c r="G6" s="212"/>
      <c r="H6" s="209"/>
      <c r="I6" s="8" t="s">
        <v>18</v>
      </c>
      <c r="J6" s="2"/>
      <c r="K6" s="3"/>
      <c r="L6" s="3"/>
      <c r="M6" s="3"/>
      <c r="N6" s="3"/>
      <c r="T6" t="s">
        <v>19</v>
      </c>
      <c r="U6">
        <v>16</v>
      </c>
      <c r="W6" t="s">
        <v>20</v>
      </c>
      <c r="AA6" s="51">
        <v>43647</v>
      </c>
    </row>
    <row r="7" spans="2:29" ht="24.75" thickTop="1" thickBot="1">
      <c r="B7" s="9"/>
      <c r="C7" s="9"/>
      <c r="D7" s="240" t="s">
        <v>300</v>
      </c>
      <c r="E7" s="240"/>
      <c r="F7" s="240"/>
      <c r="G7" s="240"/>
      <c r="H7" s="240"/>
      <c r="I7" s="240"/>
      <c r="J7" s="155"/>
      <c r="K7" s="155"/>
      <c r="L7" s="155"/>
      <c r="M7" s="3"/>
      <c r="N7" s="3"/>
      <c r="T7" t="s">
        <v>21</v>
      </c>
      <c r="U7">
        <v>20</v>
      </c>
      <c r="AA7" s="51">
        <v>43678</v>
      </c>
    </row>
    <row r="8" spans="2:29" ht="22.5" thickTop="1" thickBot="1">
      <c r="B8" s="219" t="s">
        <v>22</v>
      </c>
      <c r="C8" s="219"/>
      <c r="D8" s="220" t="s">
        <v>23</v>
      </c>
      <c r="E8" s="220"/>
      <c r="F8" s="220"/>
      <c r="G8" s="220"/>
      <c r="H8" s="220"/>
      <c r="I8" s="220"/>
      <c r="J8" s="2"/>
      <c r="K8" s="242" t="s">
        <v>295</v>
      </c>
      <c r="L8" s="242"/>
      <c r="M8" s="242"/>
      <c r="N8" s="242"/>
      <c r="T8" t="s">
        <v>24</v>
      </c>
      <c r="X8">
        <v>1000</v>
      </c>
      <c r="AA8" s="51">
        <v>43709</v>
      </c>
    </row>
    <row r="9" spans="2:29" ht="22.5" thickTop="1" thickBot="1">
      <c r="B9" s="219" t="s">
        <v>25</v>
      </c>
      <c r="C9" s="219"/>
      <c r="D9" s="221" t="s">
        <v>95</v>
      </c>
      <c r="E9" s="221"/>
      <c r="F9" s="222" t="s">
        <v>26</v>
      </c>
      <c r="G9" s="222"/>
      <c r="H9" s="221" t="s">
        <v>97</v>
      </c>
      <c r="I9" s="221"/>
      <c r="J9" s="2"/>
      <c r="K9" s="3"/>
      <c r="L9" s="3"/>
      <c r="M9" s="3"/>
      <c r="N9" s="3"/>
      <c r="T9" t="s">
        <v>27</v>
      </c>
      <c r="X9">
        <v>620</v>
      </c>
      <c r="AA9" s="51">
        <v>43739</v>
      </c>
    </row>
    <row r="10" spans="2:29" ht="22.5" thickTop="1" thickBot="1">
      <c r="B10" s="48"/>
      <c r="C10" s="47" t="s">
        <v>28</v>
      </c>
      <c r="D10" s="220" t="s">
        <v>96</v>
      </c>
      <c r="E10" s="223"/>
      <c r="F10" s="222" t="s">
        <v>91</v>
      </c>
      <c r="G10" s="222"/>
      <c r="H10" s="224" t="s">
        <v>98</v>
      </c>
      <c r="I10" s="220"/>
      <c r="J10" s="2"/>
      <c r="K10" s="3"/>
      <c r="L10" s="3"/>
      <c r="M10" s="3"/>
      <c r="N10" s="3"/>
      <c r="T10" t="s">
        <v>29</v>
      </c>
      <c r="AA10" s="51">
        <v>43770</v>
      </c>
    </row>
    <row r="11" spans="2:29" ht="22.5" thickTop="1" thickBot="1">
      <c r="B11" s="219" t="s">
        <v>30</v>
      </c>
      <c r="C11" s="219"/>
      <c r="D11" s="220" t="s">
        <v>31</v>
      </c>
      <c r="E11" s="220"/>
      <c r="F11" s="225" t="s">
        <v>32</v>
      </c>
      <c r="G11" s="222"/>
      <c r="H11" s="226"/>
      <c r="I11" s="226"/>
      <c r="J11" s="2"/>
      <c r="K11" s="243" t="s">
        <v>296</v>
      </c>
      <c r="L11" s="243"/>
      <c r="M11" s="243"/>
      <c r="N11" s="1"/>
      <c r="T11" t="s">
        <v>3</v>
      </c>
      <c r="AA11" s="51">
        <v>43800</v>
      </c>
    </row>
    <row r="12" spans="2:29" ht="22.5" thickTop="1" thickBot="1">
      <c r="B12" s="219" t="s">
        <v>33</v>
      </c>
      <c r="C12" s="219"/>
      <c r="D12" s="220" t="s">
        <v>34</v>
      </c>
      <c r="E12" s="220"/>
      <c r="F12" s="225" t="s">
        <v>35</v>
      </c>
      <c r="G12" s="222"/>
      <c r="H12" s="220" t="s">
        <v>36</v>
      </c>
      <c r="I12" s="220"/>
      <c r="J12" s="2"/>
      <c r="K12" s="244" t="s">
        <v>297</v>
      </c>
      <c r="L12" s="244"/>
      <c r="M12" s="244"/>
      <c r="N12" s="1"/>
      <c r="T12" t="s">
        <v>37</v>
      </c>
      <c r="AA12" s="51">
        <v>43831</v>
      </c>
    </row>
    <row r="13" spans="2:29" ht="22.5" thickTop="1" thickBot="1">
      <c r="B13" s="225" t="s">
        <v>89</v>
      </c>
      <c r="C13" s="219"/>
      <c r="D13" s="220">
        <v>112233</v>
      </c>
      <c r="E13" s="220"/>
      <c r="F13" s="225" t="s">
        <v>92</v>
      </c>
      <c r="G13" s="222"/>
      <c r="H13" s="226">
        <v>123456</v>
      </c>
      <c r="I13" s="226"/>
      <c r="J13" s="2"/>
      <c r="K13" s="245" t="s">
        <v>298</v>
      </c>
      <c r="L13" s="245"/>
      <c r="M13" s="245"/>
      <c r="N13" s="1"/>
      <c r="T13" t="s">
        <v>38</v>
      </c>
      <c r="AA13" s="51">
        <v>43862</v>
      </c>
    </row>
    <row r="14" spans="2:29" ht="22.5" thickTop="1" thickBot="1">
      <c r="B14" s="225" t="s">
        <v>39</v>
      </c>
      <c r="C14" s="219"/>
      <c r="D14" s="226">
        <v>3216544444</v>
      </c>
      <c r="E14" s="226"/>
      <c r="F14" s="225" t="s">
        <v>93</v>
      </c>
      <c r="G14" s="222"/>
      <c r="H14" s="226"/>
      <c r="I14" s="226"/>
      <c r="J14" s="237" t="s">
        <v>299</v>
      </c>
      <c r="K14" s="238"/>
      <c r="L14" s="238"/>
      <c r="M14" s="238"/>
      <c r="N14" s="238"/>
    </row>
    <row r="15" spans="2:29" ht="22.5" thickTop="1" thickBot="1">
      <c r="B15" s="225" t="s">
        <v>90</v>
      </c>
      <c r="C15" s="219"/>
      <c r="D15" s="226">
        <v>51046657419</v>
      </c>
      <c r="E15" s="226"/>
      <c r="F15" s="222" t="s">
        <v>94</v>
      </c>
      <c r="G15" s="222"/>
      <c r="H15" s="220"/>
      <c r="I15" s="220"/>
      <c r="J15" s="2"/>
      <c r="K15" s="3"/>
      <c r="L15" s="3"/>
      <c r="M15" s="3"/>
      <c r="N15" s="3"/>
    </row>
    <row r="16" spans="2:29" ht="16.5" thickTop="1" thickBo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5"/>
      <c r="N16" s="4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</row>
    <row r="17" spans="1:29" ht="24.75" customHeight="1" thickTop="1" thickBot="1">
      <c r="A17" s="27"/>
      <c r="B17" s="230" t="s">
        <v>74</v>
      </c>
      <c r="C17" s="231"/>
      <c r="D17" s="228">
        <v>45100</v>
      </c>
      <c r="E17" s="228"/>
      <c r="F17" s="11"/>
      <c r="G17" s="12"/>
      <c r="H17" s="246"/>
      <c r="I17" s="246"/>
      <c r="J17" s="2"/>
      <c r="K17" s="2"/>
      <c r="L17" s="2"/>
      <c r="M17" s="10"/>
      <c r="N17" s="10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5"/>
    </row>
    <row r="18" spans="1:29" ht="26.25" customHeight="1" thickTop="1" thickBot="1">
      <c r="A18" s="28"/>
      <c r="B18" s="234" t="s">
        <v>87</v>
      </c>
      <c r="C18" s="235"/>
      <c r="D18" s="229">
        <v>43525</v>
      </c>
      <c r="E18" s="229"/>
      <c r="F18" s="232" t="s">
        <v>88</v>
      </c>
      <c r="G18" s="233"/>
      <c r="H18" s="247">
        <v>43862</v>
      </c>
      <c r="I18" s="247"/>
      <c r="J18" s="29"/>
      <c r="K18" s="31"/>
      <c r="L18" s="31"/>
      <c r="M18" s="33"/>
      <c r="N18" s="33"/>
      <c r="O18" s="37"/>
      <c r="P18" s="37"/>
      <c r="Q18" s="37"/>
      <c r="R18" s="37"/>
      <c r="S18" s="37"/>
      <c r="T18" s="36"/>
      <c r="U18" s="36"/>
      <c r="V18" s="36"/>
      <c r="W18" s="36"/>
      <c r="X18" s="36"/>
      <c r="Y18" s="36"/>
      <c r="Z18" s="36"/>
      <c r="AA18" s="36"/>
      <c r="AB18" s="36"/>
      <c r="AC18" s="35"/>
    </row>
    <row r="19" spans="1:29" ht="16.5" thickTop="1" thickBot="1">
      <c r="A19" s="30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34"/>
      <c r="N19" s="34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5"/>
    </row>
    <row r="20" spans="1:29" ht="39" customHeight="1" thickTop="1" thickBot="1">
      <c r="A20" s="227"/>
      <c r="B20" s="14" t="s">
        <v>43</v>
      </c>
      <c r="C20" s="14" t="s">
        <v>44</v>
      </c>
      <c r="D20" s="14" t="s">
        <v>46</v>
      </c>
      <c r="E20" s="15" t="s">
        <v>48</v>
      </c>
      <c r="F20" s="14" t="s">
        <v>49</v>
      </c>
      <c r="G20" s="14" t="s">
        <v>5</v>
      </c>
      <c r="H20" s="14" t="s">
        <v>52</v>
      </c>
      <c r="I20" s="66" t="s">
        <v>53</v>
      </c>
      <c r="J20" s="66" t="s">
        <v>54</v>
      </c>
      <c r="K20" s="66" t="s">
        <v>55</v>
      </c>
      <c r="L20" s="66" t="s">
        <v>55</v>
      </c>
      <c r="M20" s="156"/>
      <c r="N20" s="19"/>
      <c r="O20" s="41"/>
      <c r="P20" s="41"/>
      <c r="Q20" s="39"/>
      <c r="R20" s="40"/>
      <c r="S20" s="40"/>
      <c r="T20" s="40"/>
      <c r="U20" s="39"/>
      <c r="V20" s="41"/>
      <c r="W20" s="40"/>
      <c r="X20" s="41"/>
      <c r="Y20" s="41"/>
      <c r="Z20" s="38"/>
      <c r="AA20" s="38"/>
      <c r="AB20" s="38"/>
      <c r="AC20" s="35"/>
    </row>
    <row r="21" spans="1:29" ht="25.5" customHeight="1" thickTop="1" thickBot="1">
      <c r="A21" s="227"/>
      <c r="B21" s="16"/>
      <c r="C21" s="16"/>
      <c r="D21" s="16"/>
      <c r="E21" s="16"/>
      <c r="F21" s="17">
        <v>4000</v>
      </c>
      <c r="G21" s="17">
        <v>3575</v>
      </c>
      <c r="H21" s="17">
        <v>2178</v>
      </c>
      <c r="I21" s="17"/>
      <c r="J21" s="17"/>
      <c r="K21" s="17"/>
      <c r="L21" s="17"/>
      <c r="M21" s="46"/>
      <c r="N21" s="46"/>
      <c r="O21" s="41"/>
      <c r="P21" s="41"/>
      <c r="Q21" s="42"/>
      <c r="R21" s="42"/>
      <c r="S21" s="42"/>
      <c r="T21" s="42"/>
      <c r="U21" s="43"/>
      <c r="V21" s="44"/>
      <c r="W21" s="42"/>
      <c r="X21" s="41"/>
      <c r="Y21" s="41"/>
      <c r="Z21" s="38"/>
      <c r="AA21" s="38"/>
      <c r="AB21" s="38"/>
      <c r="AC21" s="35"/>
    </row>
    <row r="22" spans="1:29" ht="15.75" thickTop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5"/>
      <c r="N22" s="4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</row>
    <row r="23" spans="1:29" ht="19.5" thickBot="1">
      <c r="B23" s="3"/>
      <c r="C23" s="3"/>
      <c r="D23" s="3"/>
      <c r="E23" s="210" t="s">
        <v>301</v>
      </c>
      <c r="F23" s="210"/>
      <c r="G23" s="210"/>
      <c r="H23" s="210"/>
      <c r="I23" s="3"/>
      <c r="J23" s="3"/>
      <c r="K23" s="3"/>
      <c r="L23" s="3"/>
      <c r="M23" s="3"/>
      <c r="N23" s="3"/>
    </row>
    <row r="24" spans="1:29" ht="16.5" thickTop="1" thickBot="1">
      <c r="B24" s="14" t="s">
        <v>77</v>
      </c>
      <c r="C24" s="14" t="s">
        <v>78</v>
      </c>
      <c r="D24" s="14" t="s">
        <v>79</v>
      </c>
      <c r="E24" s="14" t="s">
        <v>80</v>
      </c>
      <c r="F24" s="14" t="s">
        <v>81</v>
      </c>
      <c r="G24" s="14" t="s">
        <v>82</v>
      </c>
      <c r="H24" s="14" t="s">
        <v>83</v>
      </c>
      <c r="I24" s="14" t="s">
        <v>84</v>
      </c>
      <c r="J24" s="14" t="s">
        <v>85</v>
      </c>
      <c r="K24" s="14" t="s">
        <v>86</v>
      </c>
      <c r="L24" s="14" t="s">
        <v>75</v>
      </c>
      <c r="M24" s="14" t="s">
        <v>76</v>
      </c>
      <c r="N24" s="3"/>
    </row>
    <row r="25" spans="1:29" ht="19.5" customHeight="1" thickTop="1" thickBot="1">
      <c r="B25" s="17">
        <v>200</v>
      </c>
      <c r="C25" s="17">
        <v>500</v>
      </c>
      <c r="D25" s="17">
        <v>1000</v>
      </c>
      <c r="E25" s="17">
        <v>500</v>
      </c>
      <c r="F25" s="17">
        <v>500</v>
      </c>
      <c r="G25" s="17">
        <v>1000</v>
      </c>
      <c r="H25" s="17">
        <v>2000</v>
      </c>
      <c r="I25" s="17">
        <v>2000</v>
      </c>
      <c r="J25" s="17">
        <v>4000</v>
      </c>
      <c r="K25" s="32">
        <v>1400</v>
      </c>
      <c r="L25" s="17">
        <v>1400</v>
      </c>
      <c r="M25" s="17">
        <v>100</v>
      </c>
      <c r="N25" s="3"/>
    </row>
    <row r="26" spans="1:29" ht="21" customHeight="1" thickTop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9" ht="19.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9" ht="21">
      <c r="B28" s="154"/>
      <c r="C28" s="239" t="s">
        <v>300</v>
      </c>
      <c r="D28" s="239"/>
      <c r="E28" s="239"/>
      <c r="F28" s="239"/>
      <c r="G28" s="239"/>
      <c r="H28" s="239"/>
      <c r="I28" s="239"/>
      <c r="J28" s="239"/>
      <c r="K28" s="239"/>
      <c r="L28" s="154"/>
      <c r="M28" s="154"/>
      <c r="N28" s="154"/>
    </row>
    <row r="29" spans="1:29" ht="18.75">
      <c r="F29" s="236" t="s">
        <v>302</v>
      </c>
      <c r="G29" s="236"/>
      <c r="H29" s="236"/>
    </row>
  </sheetData>
  <sheetProtection password="C1FB" sheet="1" objects="1" scenarios="1" formatCells="0" formatColumns="0" formatRows="0" selectLockedCells="1"/>
  <protectedRanges>
    <protectedRange sqref="M21:W21" name="Range3_1"/>
    <protectedRange sqref="B25:C25" name="Range2_1_1"/>
    <protectedRange sqref="E25" name="Range2_1_2"/>
    <protectedRange sqref="F25:G25" name="Range3_1_1"/>
    <protectedRange sqref="H25:M25" name="Range3_1_2"/>
    <protectedRange sqref="B21:C21" name="Range2_1"/>
    <protectedRange sqref="E21" name="Range2_1_3"/>
    <protectedRange sqref="F21:G21" name="Range3_1_3"/>
    <protectedRange sqref="H21:L21" name="Range3_1_4"/>
  </protectedRanges>
  <mergeCells count="57">
    <mergeCell ref="F29:H29"/>
    <mergeCell ref="J14:N14"/>
    <mergeCell ref="C28:K28"/>
    <mergeCell ref="D7:I7"/>
    <mergeCell ref="C1:K1"/>
    <mergeCell ref="K8:N8"/>
    <mergeCell ref="K11:M11"/>
    <mergeCell ref="K12:M12"/>
    <mergeCell ref="K13:M13"/>
    <mergeCell ref="H17:I17"/>
    <mergeCell ref="H18:I18"/>
    <mergeCell ref="B15:C15"/>
    <mergeCell ref="D15:E15"/>
    <mergeCell ref="F15:G15"/>
    <mergeCell ref="H15:I15"/>
    <mergeCell ref="B13:C13"/>
    <mergeCell ref="B14:C14"/>
    <mergeCell ref="D14:E14"/>
    <mergeCell ref="F14:G14"/>
    <mergeCell ref="H14:I14"/>
    <mergeCell ref="A20:A21"/>
    <mergeCell ref="D17:E17"/>
    <mergeCell ref="D18:E18"/>
    <mergeCell ref="B17:C17"/>
    <mergeCell ref="F18:G18"/>
    <mergeCell ref="B18:C18"/>
    <mergeCell ref="B12:C12"/>
    <mergeCell ref="D12:E12"/>
    <mergeCell ref="F12:G12"/>
    <mergeCell ref="H12:I12"/>
    <mergeCell ref="D13:E13"/>
    <mergeCell ref="F13:G13"/>
    <mergeCell ref="H13:I13"/>
    <mergeCell ref="H9:I9"/>
    <mergeCell ref="D10:E10"/>
    <mergeCell ref="F10:G10"/>
    <mergeCell ref="H10:I10"/>
    <mergeCell ref="B11:C11"/>
    <mergeCell ref="D11:E11"/>
    <mergeCell ref="F11:G11"/>
    <mergeCell ref="H11:I11"/>
    <mergeCell ref="B5:D5"/>
    <mergeCell ref="E23:H23"/>
    <mergeCell ref="C4:D4"/>
    <mergeCell ref="F4:H4"/>
    <mergeCell ref="B2:D2"/>
    <mergeCell ref="F2:H2"/>
    <mergeCell ref="B3:D3"/>
    <mergeCell ref="F3:H3"/>
    <mergeCell ref="F5:H5"/>
    <mergeCell ref="B6:D6"/>
    <mergeCell ref="F6:H6"/>
    <mergeCell ref="B8:C8"/>
    <mergeCell ref="D8:I8"/>
    <mergeCell ref="B9:C9"/>
    <mergeCell ref="D9:E9"/>
    <mergeCell ref="F9:G9"/>
  </mergeCells>
  <dataValidations count="7">
    <dataValidation type="list" allowBlank="1" showInputMessage="1" showErrorMessage="1" sqref="D18:E18 H18:I18">
      <formula1>$AA$2:$AA$13</formula1>
    </dataValidation>
    <dataValidation type="list" allowBlank="1" showInputMessage="1" showErrorMessage="1" sqref="I3 E6 E2">
      <formula1>$S$2:$S$3</formula1>
    </dataValidation>
    <dataValidation type="list" allowBlank="1" showInputMessage="1" showErrorMessage="1" sqref="I6">
      <formula1>$W$2:$W$6</formula1>
    </dataValidation>
    <dataValidation type="list" allowBlank="1" showInputMessage="1" showErrorMessage="1" sqref="I2">
      <formula1>$T$2:$T$14</formula1>
    </dataValidation>
    <dataValidation type="list" allowBlank="1" showInputMessage="1" showErrorMessage="1" sqref="E5">
      <formula1>$U$2:$U$7</formula1>
    </dataValidation>
    <dataValidation type="list" allowBlank="1" showInputMessage="1" showErrorMessage="1" sqref="I4">
      <formula1>$Y$2:$Y$3</formula1>
    </dataValidation>
    <dataValidation type="list" allowBlank="1" showInputMessage="1" showErrorMessage="1" sqref="I5">
      <formula1>$V$2:$V$3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U30"/>
  <sheetViews>
    <sheetView view="pageBreakPreview" zoomScaleSheetLayoutView="100" workbookViewId="0">
      <selection activeCell="Z1" sqref="Z1"/>
    </sheetView>
  </sheetViews>
  <sheetFormatPr defaultRowHeight="15"/>
  <cols>
    <col min="1" max="1" width="4" customWidth="1"/>
    <col min="2" max="2" width="12.42578125" customWidth="1"/>
    <col min="3" max="3" width="8.5703125" customWidth="1"/>
    <col min="4" max="4" width="7.5703125" customWidth="1"/>
    <col min="5" max="5" width="6.28515625" customWidth="1"/>
    <col min="6" max="11" width="6.7109375" customWidth="1"/>
    <col min="13" max="16" width="6.7109375" customWidth="1"/>
    <col min="17" max="17" width="6.140625" customWidth="1"/>
    <col min="18" max="20" width="6.7109375" customWidth="1"/>
    <col min="21" max="21" width="7.28515625" customWidth="1"/>
    <col min="22" max="22" width="6.140625" customWidth="1"/>
    <col min="23" max="23" width="6.7109375" customWidth="1"/>
    <col min="24" max="24" width="7.28515625" customWidth="1"/>
    <col min="25" max="25" width="8.42578125" customWidth="1"/>
    <col min="26" max="26" width="7.85546875" customWidth="1"/>
    <col min="27" max="27" width="8.7109375" customWidth="1"/>
    <col min="40" max="49" width="0" hidden="1" customWidth="1"/>
  </cols>
  <sheetData>
    <row r="1" spans="1:47" ht="35.25" customHeight="1"/>
    <row r="2" spans="1:47" ht="33" customHeight="1" thickBot="1"/>
    <row r="3" spans="1:47" ht="40.5" customHeight="1">
      <c r="A3" s="255" t="s">
        <v>60</v>
      </c>
      <c r="B3" s="256"/>
      <c r="C3" s="256"/>
      <c r="D3" s="263" t="str">
        <f>UPPER(IF(Master!D9="","",Master!D9))</f>
        <v>HEERALAL JAT</v>
      </c>
      <c r="E3" s="263"/>
      <c r="F3" s="263"/>
      <c r="G3" s="263"/>
      <c r="H3" s="263"/>
      <c r="I3" s="256" t="s">
        <v>26</v>
      </c>
      <c r="J3" s="256"/>
      <c r="K3" s="256"/>
      <c r="L3" s="271" t="str">
        <f>UPPER(IF(Master!H9="","",Master!H9))</f>
        <v>SR TEACHER</v>
      </c>
      <c r="M3" s="271"/>
      <c r="N3" s="271"/>
      <c r="O3" s="271"/>
      <c r="P3" s="256" t="s">
        <v>28</v>
      </c>
      <c r="Q3" s="256"/>
      <c r="R3" s="256"/>
      <c r="S3" s="256"/>
      <c r="T3" s="271" t="str">
        <f>UPPER(IF(Master!D10="","",Master!D10))</f>
        <v>G.S.S.S. INDERWARA</v>
      </c>
      <c r="U3" s="271"/>
      <c r="V3" s="271"/>
      <c r="W3" s="271"/>
      <c r="X3" s="271"/>
      <c r="Y3" s="271"/>
      <c r="Z3" s="269" t="s">
        <v>61</v>
      </c>
      <c r="AA3" s="270"/>
    </row>
    <row r="4" spans="1:47" ht="32.25" customHeight="1">
      <c r="A4" s="250" t="s">
        <v>62</v>
      </c>
      <c r="B4" s="251"/>
      <c r="C4" s="252" t="str">
        <f>UPPER(IF(Master!D12="","",Master!D12))</f>
        <v>ADTXXXXXX2</v>
      </c>
      <c r="D4" s="252"/>
      <c r="E4" s="252"/>
      <c r="F4" s="55" t="s">
        <v>63</v>
      </c>
      <c r="G4" s="252">
        <f>IF(AND(Master!H13=""),"",Master!H13)</f>
        <v>123456</v>
      </c>
      <c r="H4" s="252"/>
      <c r="I4" s="252"/>
      <c r="J4" s="56" t="s">
        <v>5</v>
      </c>
      <c r="K4" s="248">
        <f>IF(AND(Master!I5=Master!V3),"",Master!D13)</f>
        <v>112233</v>
      </c>
      <c r="L4" s="248"/>
      <c r="M4" s="248"/>
      <c r="N4" s="251" t="s">
        <v>39</v>
      </c>
      <c r="O4" s="251"/>
      <c r="P4" s="251"/>
      <c r="Q4" s="248" t="str">
        <f>IF(AND(Master!I5=Master!V2),"",Master!D14)</f>
        <v/>
      </c>
      <c r="R4" s="248"/>
      <c r="S4" s="248"/>
      <c r="T4" s="248"/>
      <c r="U4" s="248"/>
      <c r="V4" s="249" t="s">
        <v>64</v>
      </c>
      <c r="W4" s="249"/>
      <c r="X4" s="249"/>
      <c r="Y4" s="253">
        <f>IF(AND(Master!D15=""),"",Master!D15)</f>
        <v>51046657419</v>
      </c>
      <c r="Z4" s="253"/>
      <c r="AA4" s="254"/>
    </row>
    <row r="5" spans="1:47" ht="31.5" customHeight="1">
      <c r="A5" s="258" t="s">
        <v>310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60" t="s">
        <v>311</v>
      </c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4" t="s">
        <v>59</v>
      </c>
      <c r="Z5" s="261" t="s">
        <v>65</v>
      </c>
      <c r="AA5" s="266" t="s">
        <v>66</v>
      </c>
    </row>
    <row r="6" spans="1:47" ht="63.75" customHeight="1">
      <c r="A6" s="57" t="s">
        <v>99</v>
      </c>
      <c r="B6" s="57" t="s">
        <v>40</v>
      </c>
      <c r="C6" s="57" t="s">
        <v>100</v>
      </c>
      <c r="D6" s="57" t="s">
        <v>41</v>
      </c>
      <c r="E6" s="57" t="s">
        <v>42</v>
      </c>
      <c r="F6" s="58" t="str">
        <f>Master!B20</f>
        <v>Wash All.</v>
      </c>
      <c r="G6" s="58" t="str">
        <f>Master!C20</f>
        <v>Handi. All.</v>
      </c>
      <c r="H6" s="57" t="s">
        <v>45</v>
      </c>
      <c r="I6" s="58" t="str">
        <f>Master!D20</f>
        <v>CCA</v>
      </c>
      <c r="J6" s="57" t="s">
        <v>47</v>
      </c>
      <c r="K6" s="59" t="str">
        <f>Master!E20</f>
        <v>other</v>
      </c>
      <c r="L6" s="57" t="s">
        <v>101</v>
      </c>
      <c r="M6" s="58" t="s">
        <v>49</v>
      </c>
      <c r="N6" s="58" t="s">
        <v>5</v>
      </c>
      <c r="O6" s="57" t="s">
        <v>50</v>
      </c>
      <c r="P6" s="57" t="s">
        <v>51</v>
      </c>
      <c r="Q6" s="58" t="str">
        <f>Master!H20</f>
        <v>L.I.C.</v>
      </c>
      <c r="R6" s="58" t="str">
        <f>Master!I20</f>
        <v>S.I. LOAN</v>
      </c>
      <c r="S6" s="58" t="str">
        <f>Master!J20</f>
        <v>GPF LOAN</v>
      </c>
      <c r="T6" s="58" t="str">
        <f>Master!K20</f>
        <v>Other</v>
      </c>
      <c r="U6" s="58" t="s">
        <v>56</v>
      </c>
      <c r="V6" s="60" t="s">
        <v>57</v>
      </c>
      <c r="W6" s="50" t="str">
        <f>Master!K20</f>
        <v>Other</v>
      </c>
      <c r="X6" s="57" t="s">
        <v>58</v>
      </c>
      <c r="Y6" s="265"/>
      <c r="Z6" s="262"/>
      <c r="AA6" s="267"/>
      <c r="AB6" s="49"/>
    </row>
    <row r="7" spans="1:47" ht="21.95" customHeight="1">
      <c r="A7" s="61">
        <v>1</v>
      </c>
      <c r="B7" s="62">
        <f>IF(AND(AT7=""),"",AP7)</f>
        <v>43525</v>
      </c>
      <c r="C7" s="20">
        <f>IF(AND(B7=""),"",AT7)</f>
        <v>45100</v>
      </c>
      <c r="D7" s="20">
        <f>IF(AND(Master!$I$4=Master!$Y$3),"",IF(AND(C7=""),"",ROUND(12%*C7,0)))</f>
        <v>5412</v>
      </c>
      <c r="E7" s="20">
        <f>IF(AND(Master!$I$4=Master!$Y$3),"",IF(AND(C7=""),"",ROUND(Master!$E$5%*C7,0)))</f>
        <v>3608</v>
      </c>
      <c r="F7" s="20" t="str">
        <f>IF(AND(C7=""),"",IF(AND(Master!$B$21=""),"",Master!$B$21))</f>
        <v/>
      </c>
      <c r="G7" s="20" t="str">
        <f>IF(AND(C7=""),"",IF(AND(Master!$C$21=""),"",Master!$C$21))</f>
        <v/>
      </c>
      <c r="H7" s="20"/>
      <c r="I7" s="20" t="str">
        <f>IF(AND(C7=""),"",IF(AND(Master!$D$21=""),"",Master!$D$21))</f>
        <v/>
      </c>
      <c r="J7" s="20" t="str">
        <f>IF(AND(Master!I$5=Master!V$2),"",IF(AND(Master!I$4=Master!Y$3),ROUND((C7)*0.1,0),IF(AND(Master!I$5=Master!V$3),ROUND((C7+D7)*0.1,0),"")))</f>
        <v/>
      </c>
      <c r="K7" s="20" t="str">
        <f>IF(AND(C7=""),"",IF(AND(Master!$E$21=""),"",Master!$E$21))</f>
        <v/>
      </c>
      <c r="L7" s="20">
        <f>IF(AND(B7=""),"",SUM(C7,D7,E7,F7,G7,I7,K7))</f>
        <v>54120</v>
      </c>
      <c r="M7" s="20">
        <f>IF(AND(C7=""),"",IF(AND(Master!$I$4=Master!$Y$3),"",Master!$F$21))</f>
        <v>4000</v>
      </c>
      <c r="N7" s="20">
        <f>IF(AND(C7=""),"",IF(AND(Master!$I$4=Master!$Y$3),"",IF(AND(Master!$I$5=Master!$V$3),"",Master!$G$21)))</f>
        <v>3575</v>
      </c>
      <c r="O7" s="20">
        <f>IF(AND(B7=""),"",IF(AND(Master!$I$4=Master!$Y$3),"",IF(AND(Master!$I$5=Master!$V$3),"",IF(C7&lt;18001,228,IF(C7&lt;33501,379,IF(C7&lt;54001,568,755))))))</f>
        <v>568</v>
      </c>
      <c r="P7" s="20" t="str">
        <f>IF(AND(Master!I$5=Master!V$2),"",IF(AND(Master!I$4=Master!Y$3),ROUND((C7)*0.1,0),IF(AND(Master!I$5=Master!V$3),ROUND((C7+D7)*0.1,0),"")))</f>
        <v/>
      </c>
      <c r="Q7" s="20">
        <f>IF(AND(C7=""),"",IF(AND(Master!$I$4=Master!$Y$3),"",Master!$H$21))</f>
        <v>2178</v>
      </c>
      <c r="R7" s="20">
        <f>IF(AND(C7=""),"",IF(AND(Master!$I$4=Master!$Y$3),"",Master!$H$21))</f>
        <v>2178</v>
      </c>
      <c r="S7" s="20">
        <f>IF(AND(C7=""),"",IF(AND(Master!$I$4=Master!$Y$3),"",Master!$I$21))</f>
        <v>0</v>
      </c>
      <c r="T7" s="20">
        <f>IF(AND(C7=""),"",IF(AND(Master!$I$4=Master!$Y$3),"",Master!$K$21))</f>
        <v>0</v>
      </c>
      <c r="U7" s="20">
        <f>IF(AND(C7=""),"",IF(AND(Master!$I$4=Master!$Y$3),"",Master!B25))</f>
        <v>200</v>
      </c>
      <c r="V7" s="20"/>
      <c r="W7" s="20">
        <f>IF(AND(C7=""),"",IF(AND(Master!$I$4=Master!$Y$3),"",Master!$L$21))</f>
        <v>0</v>
      </c>
      <c r="X7" s="20">
        <f>IF(AND(B7=""),"",SUM(M7:W7))</f>
        <v>12699</v>
      </c>
      <c r="Y7" s="20">
        <f>IF(AND(B7=""),"",IF(AND(L7="",X7=""),"",SUM(L7-X7)))</f>
        <v>41421</v>
      </c>
      <c r="Z7" s="20"/>
      <c r="AA7" s="173"/>
      <c r="AO7" s="21" t="s">
        <v>14</v>
      </c>
      <c r="AP7" s="18">
        <v>43525</v>
      </c>
      <c r="AQ7" s="22">
        <v>3</v>
      </c>
      <c r="AR7" s="22"/>
      <c r="AS7" s="23">
        <f>$AR$10</f>
        <v>45100</v>
      </c>
      <c r="AT7" s="24">
        <f>IF(AND(AP7&lt;$AR$11),"",IF(AND(AP7&gt;$AR$12),"",AS7))</f>
        <v>45100</v>
      </c>
      <c r="AU7" s="21">
        <f>ROUND(12%*AS7,0)</f>
        <v>5412</v>
      </c>
    </row>
    <row r="8" spans="1:47" ht="21.95" customHeight="1">
      <c r="A8" s="61">
        <v>2</v>
      </c>
      <c r="B8" s="62">
        <f t="shared" ref="B8:B18" si="0">IF(AND(AT8=""),"",AP8)</f>
        <v>43556</v>
      </c>
      <c r="C8" s="20">
        <f t="shared" ref="C8:C18" si="1">IF(AND(B8=""),"",AT8)</f>
        <v>45100</v>
      </c>
      <c r="D8" s="20">
        <f>IF(AND(Master!$I$4=Master!$Y$3),"",IF(AND(C8=""),"",ROUND(12%*C8,0)))</f>
        <v>5412</v>
      </c>
      <c r="E8" s="20">
        <f>IF(AND(Master!$I$4=Master!$Y$3),"",IF(AND(C8=""),"",ROUND(Master!$E$5%*C8,0)))</f>
        <v>3608</v>
      </c>
      <c r="F8" s="20" t="str">
        <f>IF(AND(C8=""),"",IF(AND(Master!$B$21=""),"",Master!$B$21))</f>
        <v/>
      </c>
      <c r="G8" s="20" t="str">
        <f>IF(AND(C8=""),"",IF(AND(Master!$C$21=""),"",Master!$C$21))</f>
        <v/>
      </c>
      <c r="H8" s="20"/>
      <c r="I8" s="20" t="str">
        <f>IF(AND(C8=""),"",IF(AND(Master!$D$21=""),"",Master!$D$21))</f>
        <v/>
      </c>
      <c r="J8" s="20" t="str">
        <f>IF(AND(Master!I$5=Master!V$2),"",IF(AND(Master!I$4=Master!Y$3),ROUND((C8)*0.1,0),IF(AND(Master!I$5=Master!V$3),ROUND((C8+D8)*0.1,0),"")))</f>
        <v/>
      </c>
      <c r="K8" s="20" t="str">
        <f>IF(AND(C8=""),"",IF(AND(Master!$E$21=""),"",Master!$E$21))</f>
        <v/>
      </c>
      <c r="L8" s="20">
        <f t="shared" ref="L8:L18" si="2">IF(AND(B8=""),"",SUM(C8,D8,E8,F8,G8,I8,K8))</f>
        <v>54120</v>
      </c>
      <c r="M8" s="20">
        <f>IF(AND(C8=""),"",IF(AND(Master!$I$4=Master!$Y$3),"",Master!$F$21))</f>
        <v>4000</v>
      </c>
      <c r="N8" s="20">
        <f>IF(AND(C8=""),"",IF(AND(Master!$I$4=Master!$Y$3),"",IF(AND(Master!$I$5=Master!$V$3),"",Master!$G$21)))</f>
        <v>3575</v>
      </c>
      <c r="O8" s="20">
        <f>IF(AND(B8=""),"",IF(AND(Master!$I$4=Master!$Y$3),"",IF(AND(Master!$I$5=Master!$V$3),"",IF(C8&lt;18001,242,IF(C8&lt;33501,402,IF(C8&lt;54001,602,800))))))</f>
        <v>602</v>
      </c>
      <c r="P8" s="20" t="str">
        <f>IF(AND(Master!I$5=Master!V$2),"",IF(AND(Master!I$4=Master!Y$3),ROUND((C8)*0.1,0),IF(AND(Master!I$5=Master!V$3),ROUND((C8+D8)*0.1,0),"")))</f>
        <v/>
      </c>
      <c r="Q8" s="20">
        <f>IF(AND(C8=""),"",IF(AND(Master!$I$4=Master!$Y$3),"",Master!$H$21))</f>
        <v>2178</v>
      </c>
      <c r="R8" s="20">
        <f>IF(AND(C8=""),"",IF(AND(Master!$I$4=Master!$Y$3),"",Master!$H$21))</f>
        <v>2178</v>
      </c>
      <c r="S8" s="20">
        <f>IF(AND(C8=""),"",IF(AND(Master!$I$4=Master!$Y$3),"",Master!$I$21))</f>
        <v>0</v>
      </c>
      <c r="T8" s="20">
        <f>IF(AND(C8=""),"",IF(AND(Master!$I$4=Master!$Y$3),"",Master!$K$21))</f>
        <v>0</v>
      </c>
      <c r="U8" s="20">
        <f>IF(AND(C8=""),"",IF(AND(Master!$I$4=Master!$Y$3),"",Master!C25))</f>
        <v>500</v>
      </c>
      <c r="V8" s="20">
        <v>220</v>
      </c>
      <c r="W8" s="20">
        <f>IF(AND(C8=""),"",IF(AND(Master!$I$4=Master!$Y$3),"",Master!$L$21))</f>
        <v>0</v>
      </c>
      <c r="X8" s="20">
        <f t="shared" ref="X8:X17" si="3">IF(AND(B8=""),"",SUM(M8:W8))</f>
        <v>13253</v>
      </c>
      <c r="Y8" s="20">
        <f t="shared" ref="Y8:Y17" si="4">IF(AND(B8=""),"",IF(AND(L8="",X8=""),"",SUM(L8-X8)))</f>
        <v>40867</v>
      </c>
      <c r="Z8" s="20"/>
      <c r="AA8" s="173"/>
      <c r="AO8" s="21" t="s">
        <v>17</v>
      </c>
      <c r="AP8" s="18">
        <v>43556</v>
      </c>
      <c r="AQ8" s="22">
        <v>4</v>
      </c>
      <c r="AR8" s="22"/>
      <c r="AS8" s="23">
        <f t="shared" ref="AS8:AS10" si="5">$AR$10</f>
        <v>45100</v>
      </c>
      <c r="AT8" s="24">
        <f t="shared" ref="AT8:AT18" si="6">IF(AND(AP8&lt;$AR$11),"",IF(AND(AP8&gt;$AR$12),"",AS8))</f>
        <v>45100</v>
      </c>
      <c r="AU8" s="21">
        <f t="shared" ref="AU8:AU18" si="7">ROUND(12%*AS8,0)</f>
        <v>5412</v>
      </c>
    </row>
    <row r="9" spans="1:47" ht="21.95" customHeight="1">
      <c r="A9" s="61">
        <v>3</v>
      </c>
      <c r="B9" s="62">
        <f t="shared" si="0"/>
        <v>43586</v>
      </c>
      <c r="C9" s="20">
        <f t="shared" si="1"/>
        <v>45100</v>
      </c>
      <c r="D9" s="20">
        <f>IF(AND(Master!$I$4=Master!$Y$3),"",IF(AND(C9=""),"",ROUND(12%*C9,0)))</f>
        <v>5412</v>
      </c>
      <c r="E9" s="20">
        <f>IF(AND(Master!$I$4=Master!$Y$3),"",IF(AND(C9=""),"",ROUND(Master!$E$5%*C9,0)))</f>
        <v>3608</v>
      </c>
      <c r="F9" s="20" t="str">
        <f>IF(AND(C9=""),"",IF(AND(Master!$B$21=""),"",Master!$B$21))</f>
        <v/>
      </c>
      <c r="G9" s="20" t="str">
        <f>IF(AND(C9=""),"",IF(AND(Master!$C$21=""),"",Master!$C$21))</f>
        <v/>
      </c>
      <c r="H9" s="20"/>
      <c r="I9" s="20" t="str">
        <f>IF(AND(C9=""),"",IF(AND(Master!$D$21=""),"",Master!$D$21))</f>
        <v/>
      </c>
      <c r="J9" s="20" t="str">
        <f>IF(AND(Master!I$5=Master!V$2),"",IF(AND(Master!I$4=Master!Y$3),ROUND((C9)*0.1,0),IF(AND(Master!I$5=Master!V$3),ROUND((C9+D9)*0.1,0),"")))</f>
        <v/>
      </c>
      <c r="K9" s="20" t="str">
        <f>IF(AND(C9=""),"",IF(AND(Master!$E$21=""),"",Master!$E$21))</f>
        <v/>
      </c>
      <c r="L9" s="20">
        <f t="shared" si="2"/>
        <v>54120</v>
      </c>
      <c r="M9" s="20">
        <f>IF(AND(C9=""),"",IF(AND(Master!$I$4=Master!$Y$3),"",Master!$F$21))</f>
        <v>4000</v>
      </c>
      <c r="N9" s="20">
        <f>IF(AND(C9=""),"",IF(AND(Master!$I$4=Master!$Y$3),"",IF(AND(Master!$I$5=Master!$V$3),"",Master!$G$21)))</f>
        <v>3575</v>
      </c>
      <c r="O9" s="20">
        <f>IF(AND(B9=""),"",IF(AND(Master!$I$4=Master!$Y$3),"",IF(AND(Master!$I$5=Master!$V$3),"",IF(C9&lt;18001,242,IF(C9&lt;33501,402,IF(C9&lt;54001,602,800))))))</f>
        <v>602</v>
      </c>
      <c r="P9" s="20" t="str">
        <f>IF(AND(Master!I$5=Master!V$2),"",IF(AND(Master!I$4=Master!Y$3),ROUND((C9)*0.1,0),IF(AND(Master!I$5=Master!V$3),ROUND((C9+D9)*0.1,0),"")))</f>
        <v/>
      </c>
      <c r="Q9" s="20">
        <f>IF(AND(C9=""),"",IF(AND(Master!$I$4=Master!$Y$3),"",Master!$H$21))</f>
        <v>2178</v>
      </c>
      <c r="R9" s="20">
        <f>IF(AND(C9=""),"",IF(AND(Master!$I$4=Master!$Y$3),"",Master!$H$21))</f>
        <v>2178</v>
      </c>
      <c r="S9" s="20">
        <f>IF(AND(C9=""),"",IF(AND(Master!$I$4=Master!$Y$3),"",Master!$I$21))</f>
        <v>0</v>
      </c>
      <c r="T9" s="20">
        <f>IF(AND(C9=""),"",IF(AND(Master!$I$4=Master!$Y$3),"",Master!$K$21))</f>
        <v>0</v>
      </c>
      <c r="U9" s="20">
        <f>IF(AND(C9=""),"",IF(AND(Master!$I$4=Master!$Y$3),"",Master!D25))</f>
        <v>1000</v>
      </c>
      <c r="V9" s="20"/>
      <c r="W9" s="20">
        <f>IF(AND(C9=""),"",IF(AND(Master!$I$4=Master!$Y$3),"",Master!$L$21))</f>
        <v>0</v>
      </c>
      <c r="X9" s="20">
        <f t="shared" si="3"/>
        <v>13533</v>
      </c>
      <c r="Y9" s="20">
        <f t="shared" si="4"/>
        <v>40587</v>
      </c>
      <c r="Z9" s="20"/>
      <c r="AA9" s="173"/>
      <c r="AO9" s="21" t="s">
        <v>19</v>
      </c>
      <c r="AP9" s="18">
        <v>43586</v>
      </c>
      <c r="AQ9" s="22">
        <v>5</v>
      </c>
      <c r="AR9" s="22"/>
      <c r="AS9" s="23">
        <f t="shared" si="5"/>
        <v>45100</v>
      </c>
      <c r="AT9" s="24">
        <f t="shared" si="6"/>
        <v>45100</v>
      </c>
      <c r="AU9" s="21">
        <f t="shared" si="7"/>
        <v>5412</v>
      </c>
    </row>
    <row r="10" spans="1:47" ht="21.95" customHeight="1">
      <c r="A10" s="61">
        <v>4</v>
      </c>
      <c r="B10" s="62">
        <f t="shared" si="0"/>
        <v>43617</v>
      </c>
      <c r="C10" s="20">
        <f t="shared" si="1"/>
        <v>45100</v>
      </c>
      <c r="D10" s="20">
        <f>IF(AND(Master!$I$4=Master!$Y$3),"",IF(AND(C10=""),"",ROUND(12%*C10,0)))</f>
        <v>5412</v>
      </c>
      <c r="E10" s="20">
        <f>IF(AND(Master!$I$4=Master!$Y$3),"",IF(AND(C10=""),"",ROUND(Master!$E$5%*C10,0)))</f>
        <v>3608</v>
      </c>
      <c r="F10" s="20" t="str">
        <f>IF(AND(C10=""),"",IF(AND(Master!$B$21=""),"",Master!$B$21))</f>
        <v/>
      </c>
      <c r="G10" s="20" t="str">
        <f>IF(AND(C10=""),"",IF(AND(Master!$C$21=""),"",Master!$C$21))</f>
        <v/>
      </c>
      <c r="H10" s="20"/>
      <c r="I10" s="20" t="str">
        <f>IF(AND(C10=""),"",IF(AND(Master!$D$21=""),"",Master!$D$21))</f>
        <v/>
      </c>
      <c r="J10" s="20" t="str">
        <f>IF(AND(Master!I$5=Master!V$2),"",IF(AND(Master!I$4=Master!Y$3),ROUND((C10)*0.1,0),IF(AND(Master!I$5=Master!V$3),ROUND((C10+D10)*0.1,0),"")))</f>
        <v/>
      </c>
      <c r="K10" s="20" t="str">
        <f>IF(AND(C10=""),"",IF(AND(Master!$E$21=""),"",Master!$E$21))</f>
        <v/>
      </c>
      <c r="L10" s="20">
        <f t="shared" si="2"/>
        <v>54120</v>
      </c>
      <c r="M10" s="20">
        <f>IF(AND(C10=""),"",IF(AND(Master!$I$4=Master!$Y$3),"",Master!$F$21))</f>
        <v>4000</v>
      </c>
      <c r="N10" s="20">
        <f>IF(AND(C10=""),"",IF(AND(Master!$I$4=Master!$Y$3),"",IF(AND(Master!$I$5=Master!$V$3),"",Master!$G$21)))</f>
        <v>3575</v>
      </c>
      <c r="O10" s="20">
        <f>IF(AND(B10=""),"",IF(AND(Master!$I$4=Master!$Y$3),"",IF(AND(Master!$I$5=Master!$V$3),"",IF(C10&lt;18001,242,IF(C10&lt;33501,402,IF(C10&lt;54001,602,800))))))</f>
        <v>602</v>
      </c>
      <c r="P10" s="20" t="str">
        <f>IF(AND(Master!I$5=Master!V$2),"",IF(AND(Master!I$4=Master!Y$3),ROUND((C10)*0.1,0),IF(AND(Master!I$5=Master!V$3),ROUND((C10+D10)*0.1,0),"")))</f>
        <v/>
      </c>
      <c r="Q10" s="20">
        <f>IF(AND(C10=""),"",IF(AND(Master!$I$4=Master!$Y$3),"",Master!$H$21))</f>
        <v>2178</v>
      </c>
      <c r="R10" s="20">
        <f>IF(AND(C10=""),"",IF(AND(Master!$I$4=Master!$Y$3),"",Master!$H$21))</f>
        <v>2178</v>
      </c>
      <c r="S10" s="20">
        <f>IF(AND(C10=""),"",IF(AND(Master!$I$4=Master!$Y$3),"",Master!$I$21))</f>
        <v>0</v>
      </c>
      <c r="T10" s="20">
        <f>IF(AND(C10=""),"",IF(AND(Master!$I$4=Master!$Y$3),"",Master!$K$21))</f>
        <v>0</v>
      </c>
      <c r="U10" s="20">
        <f>IF(AND(C10=""),"",IF(AND(Master!$I$4=Master!$Y$3),"",Master!E25))</f>
        <v>500</v>
      </c>
      <c r="V10" s="20"/>
      <c r="W10" s="20">
        <f>IF(AND(C10=""),"",IF(AND(Master!$I$4=Master!$Y$3),"",Master!$L$21))</f>
        <v>0</v>
      </c>
      <c r="X10" s="20">
        <f t="shared" si="3"/>
        <v>13033</v>
      </c>
      <c r="Y10" s="20">
        <f t="shared" si="4"/>
        <v>41087</v>
      </c>
      <c r="Z10" s="20"/>
      <c r="AA10" s="173"/>
      <c r="AO10" s="21" t="s">
        <v>21</v>
      </c>
      <c r="AP10" s="18">
        <v>43617</v>
      </c>
      <c r="AQ10" s="22">
        <v>6</v>
      </c>
      <c r="AR10" s="25">
        <f>IF(AND(Master!D17=""),"",Master!D17)</f>
        <v>45100</v>
      </c>
      <c r="AS10" s="23">
        <f t="shared" si="5"/>
        <v>45100</v>
      </c>
      <c r="AT10" s="24">
        <f t="shared" si="6"/>
        <v>45100</v>
      </c>
      <c r="AU10" s="21">
        <f t="shared" si="7"/>
        <v>5412</v>
      </c>
    </row>
    <row r="11" spans="1:47" ht="21.95" customHeight="1">
      <c r="A11" s="61">
        <v>5</v>
      </c>
      <c r="B11" s="62">
        <f t="shared" si="0"/>
        <v>43647</v>
      </c>
      <c r="C11" s="20">
        <f t="shared" si="1"/>
        <v>46500</v>
      </c>
      <c r="D11" s="20">
        <f>IF(AND(Master!$I$4=Master!$Y$3),"",IF(AND(C11=""),"",ROUND(12%*C11,0)))</f>
        <v>5580</v>
      </c>
      <c r="E11" s="20">
        <f>IF(AND(Master!$I$4=Master!$Y$3),"",IF(AND(C11=""),"",ROUND(Master!$E$5%*C11,0)))</f>
        <v>3720</v>
      </c>
      <c r="F11" s="20" t="str">
        <f>IF(AND(C11=""),"",IF(AND(Master!$B$21=""),"",Master!$B$21))</f>
        <v/>
      </c>
      <c r="G11" s="20" t="str">
        <f>IF(AND(C11=""),"",IF(AND(Master!$C$21=""),"",Master!$C$21))</f>
        <v/>
      </c>
      <c r="H11" s="20"/>
      <c r="I11" s="20" t="str">
        <f>IF(AND(C11=""),"",IF(AND(Master!$D$21=""),"",Master!$D$21))</f>
        <v/>
      </c>
      <c r="J11" s="20" t="str">
        <f>IF(AND(Master!I$5=Master!V$2),"",IF(AND(Master!I$4=Master!Y$3),ROUND((C11)*0.1,0),IF(AND(Master!I$5=Master!V$3),ROUND((C11+D11)*0.1,0),"")))</f>
        <v/>
      </c>
      <c r="K11" s="20" t="str">
        <f>IF(AND(C11=""),"",IF(AND(Master!$E$21=""),"",Master!$E$21))</f>
        <v/>
      </c>
      <c r="L11" s="20">
        <f t="shared" si="2"/>
        <v>55800</v>
      </c>
      <c r="M11" s="20">
        <f>IF(AND(C11=""),"",IF(AND(Master!$I$4=Master!$Y$3),"",Master!$F$21))</f>
        <v>4000</v>
      </c>
      <c r="N11" s="20">
        <f>IF(AND(C11=""),"",IF(AND(Master!$I$4=Master!$Y$3),"",IF(AND(Master!$I$5=Master!$V$3),"",Master!$G$21)))</f>
        <v>3575</v>
      </c>
      <c r="O11" s="20">
        <f>IF(AND(B11=""),"",IF(AND(Master!$I$4=Master!$Y$3),"",IF(AND(Master!$I$5=Master!$V$3),"",IF(C11&lt;18001,242,IF(C11&lt;33501,402,IF(C11&lt;54001,602,800))))))</f>
        <v>602</v>
      </c>
      <c r="P11" s="20" t="str">
        <f>IF(AND(Master!I$5=Master!V$2),"",IF(AND(Master!I$4=Master!Y$3),ROUND((C11)*0.1,0),IF(AND(Master!I$5=Master!V$3),ROUND((C11+D11)*0.1,0),"")))</f>
        <v/>
      </c>
      <c r="Q11" s="20">
        <f>IF(AND(C11=""),"",IF(AND(Master!$I$4=Master!$Y$3),"",Master!$H$21))</f>
        <v>2178</v>
      </c>
      <c r="R11" s="20">
        <f>IF(AND(C11=""),"",IF(AND(Master!$I$4=Master!$Y$3),"",Master!$H$21))</f>
        <v>2178</v>
      </c>
      <c r="S11" s="20">
        <f>IF(AND(C11=""),"",IF(AND(Master!$I$4=Master!$Y$3),"",Master!$I$21))</f>
        <v>0</v>
      </c>
      <c r="T11" s="20">
        <f>IF(AND(C11=""),"",IF(AND(Master!$I$4=Master!$Y$3),"",Master!$K$21))</f>
        <v>0</v>
      </c>
      <c r="U11" s="20">
        <f>IF(AND(C11=""),"",IF(AND(Master!$I$4=Master!$Y$3),"",Master!F25))</f>
        <v>500</v>
      </c>
      <c r="V11" s="20"/>
      <c r="W11" s="20">
        <f>IF(AND(C11=""),"",IF(AND(Master!$I$4=Master!$Y$3),"",Master!$L$21))</f>
        <v>0</v>
      </c>
      <c r="X11" s="20">
        <f t="shared" si="3"/>
        <v>13033</v>
      </c>
      <c r="Y11" s="20">
        <f t="shared" si="4"/>
        <v>42767</v>
      </c>
      <c r="Z11" s="20"/>
      <c r="AA11" s="173"/>
      <c r="AO11" s="21" t="s">
        <v>24</v>
      </c>
      <c r="AP11" s="18">
        <v>43647</v>
      </c>
      <c r="AQ11" s="22">
        <v>7</v>
      </c>
      <c r="AR11" s="52">
        <f>IF(AND(Master!D18=""),"",Master!D18)</f>
        <v>43525</v>
      </c>
      <c r="AS11" s="26">
        <f>IF(AND(AR10=""),0,MROUND(AR10*1.03,100))</f>
        <v>46500</v>
      </c>
      <c r="AT11" s="24">
        <f t="shared" si="6"/>
        <v>46500</v>
      </c>
      <c r="AU11" s="21">
        <f>ROUND(12%*AS11,0)</f>
        <v>5580</v>
      </c>
    </row>
    <row r="12" spans="1:47" ht="21.95" customHeight="1">
      <c r="A12" s="61">
        <v>6</v>
      </c>
      <c r="B12" s="62">
        <f t="shared" si="0"/>
        <v>43678</v>
      </c>
      <c r="C12" s="20">
        <f t="shared" si="1"/>
        <v>46500</v>
      </c>
      <c r="D12" s="20">
        <f>IF(AND(Master!$I$4=Master!$Y$3),"",IF(AND(C12=""),"",ROUND(12%*C12,0)))</f>
        <v>5580</v>
      </c>
      <c r="E12" s="20">
        <f>IF(AND(Master!$I$4=Master!$Y$3),"",IF(AND(C12=""),"",ROUND(Master!$E$5%*C12,0)))</f>
        <v>3720</v>
      </c>
      <c r="F12" s="20" t="str">
        <f>IF(AND(C12=""),"",IF(AND(Master!$B$21=""),"",Master!$B$21))</f>
        <v/>
      </c>
      <c r="G12" s="20" t="str">
        <f>IF(AND(C12=""),"",IF(AND(Master!$C$21=""),"",Master!$C$21))</f>
        <v/>
      </c>
      <c r="H12" s="20"/>
      <c r="I12" s="20" t="str">
        <f>IF(AND(C12=""),"",IF(AND(Master!$D$21=""),"",Master!$D$21))</f>
        <v/>
      </c>
      <c r="J12" s="20" t="str">
        <f>IF(AND(Master!I$5=Master!V$2),"",IF(AND(Master!I$4=Master!Y$3),ROUND((C12)*0.1,0),IF(AND(Master!I$5=Master!V$3),ROUND((C12+D12)*0.1,0),"")))</f>
        <v/>
      </c>
      <c r="K12" s="20" t="str">
        <f>IF(AND(C12=""),"",IF(AND(Master!$E$21=""),"",Master!$E$21))</f>
        <v/>
      </c>
      <c r="L12" s="20">
        <f t="shared" si="2"/>
        <v>55800</v>
      </c>
      <c r="M12" s="20">
        <f>IF(AND(C12=""),"",IF(AND(Master!$I$4=Master!$Y$3),"",Master!$F$21))</f>
        <v>4000</v>
      </c>
      <c r="N12" s="20">
        <f>IF(AND(C12=""),"",IF(AND(Master!$I$4=Master!$Y$3),"",IF(AND(Master!$I$5=Master!$V$3),"",Master!$G$21)))</f>
        <v>3575</v>
      </c>
      <c r="O12" s="20">
        <f>IF(AND(B12=""),"",IF(AND(Master!$I$4=Master!$Y$3),"",IF(AND(Master!$I$5=Master!$V$3),"",IF(C12&lt;18001,242,IF(C12&lt;33501,402,IF(C12&lt;54001,602,800))))))</f>
        <v>602</v>
      </c>
      <c r="P12" s="20" t="str">
        <f>IF(AND(Master!I$5=Master!V$2),"",IF(AND(Master!I$4=Master!Y$3),ROUND((C12)*0.1,0),IF(AND(Master!I$5=Master!V$3),ROUND((C12+D12)*0.1,0),"")))</f>
        <v/>
      </c>
      <c r="Q12" s="20">
        <f>IF(AND(C12=""),"",IF(AND(Master!$I$4=Master!$Y$3),"",Master!$H$21))</f>
        <v>2178</v>
      </c>
      <c r="R12" s="20">
        <f>IF(AND(C12=""),"",IF(AND(Master!$I$4=Master!$Y$3),"",Master!$H$21))</f>
        <v>2178</v>
      </c>
      <c r="S12" s="20">
        <f>IF(AND(C12=""),"",IF(AND(Master!$I$4=Master!$Y$3),"",Master!$I$21))</f>
        <v>0</v>
      </c>
      <c r="T12" s="20">
        <f>IF(AND(C12=""),"",IF(AND(Master!$I$4=Master!$Y$3),"",Master!$K$21))</f>
        <v>0</v>
      </c>
      <c r="U12" s="20">
        <f>IF(AND(C12=""),"",IF(AND(Master!$I$4=Master!$Y$3),"",Master!G25))</f>
        <v>1000</v>
      </c>
      <c r="V12" s="20"/>
      <c r="W12" s="20">
        <f>IF(AND(C12=""),"",IF(AND(Master!$I$4=Master!$Y$3),"",Master!$L$21))</f>
        <v>0</v>
      </c>
      <c r="X12" s="20">
        <f t="shared" si="3"/>
        <v>13533</v>
      </c>
      <c r="Y12" s="20">
        <f t="shared" si="4"/>
        <v>42267</v>
      </c>
      <c r="Z12" s="20"/>
      <c r="AA12" s="173"/>
      <c r="AO12" s="21" t="s">
        <v>27</v>
      </c>
      <c r="AP12" s="18">
        <v>43678</v>
      </c>
      <c r="AQ12" s="22">
        <v>8</v>
      </c>
      <c r="AR12" s="52">
        <f>IF(AND(Master!H18=""),"",Master!H18)</f>
        <v>43862</v>
      </c>
      <c r="AS12" s="26">
        <f>$AR$13</f>
        <v>46500</v>
      </c>
      <c r="AT12" s="24">
        <f t="shared" si="6"/>
        <v>46500</v>
      </c>
      <c r="AU12" s="21">
        <f t="shared" si="7"/>
        <v>5580</v>
      </c>
    </row>
    <row r="13" spans="1:47" ht="21.95" customHeight="1">
      <c r="A13" s="61">
        <v>7</v>
      </c>
      <c r="B13" s="62">
        <f t="shared" si="0"/>
        <v>43709</v>
      </c>
      <c r="C13" s="20">
        <f t="shared" si="1"/>
        <v>46500</v>
      </c>
      <c r="D13" s="20">
        <f>IF(AND(Master!$I$4=Master!$Y$3),"",IF(AND(C13=""),"",ROUND(12%*C13,0)))</f>
        <v>5580</v>
      </c>
      <c r="E13" s="20">
        <f>IF(AND(Master!$I$4=Master!$Y$3),"",IF(AND(C13=""),"",ROUND(Master!$E$5%*C13,0)))</f>
        <v>3720</v>
      </c>
      <c r="F13" s="20" t="str">
        <f>IF(AND(C13=""),"",IF(AND(Master!$B$21=""),"",Master!$B$21))</f>
        <v/>
      </c>
      <c r="G13" s="20" t="str">
        <f>IF(AND(C13=""),"",IF(AND(Master!$C$21=""),"",Master!$C$21))</f>
        <v/>
      </c>
      <c r="H13" s="20"/>
      <c r="I13" s="20" t="str">
        <f>IF(AND(C13=""),"",IF(AND(Master!$D$21=""),"",Master!$D$21))</f>
        <v/>
      </c>
      <c r="J13" s="20" t="str">
        <f>IF(AND(Master!I$5=Master!V$2),"",IF(AND(Master!I$4=Master!Y$3),ROUND((C13)*0.1,0),IF(AND(Master!I$5=Master!V$3),ROUND((C13+D13)*0.1,0),"")))</f>
        <v/>
      </c>
      <c r="K13" s="20" t="str">
        <f>IF(AND(C13=""),"",IF(AND(Master!$E$21=""),"",Master!$E$21))</f>
        <v/>
      </c>
      <c r="L13" s="20">
        <f t="shared" si="2"/>
        <v>55800</v>
      </c>
      <c r="M13" s="20">
        <f>IF(AND(C13=""),"",IF(AND(Master!$I$4=Master!$Y$3),"",Master!$F$21))</f>
        <v>4000</v>
      </c>
      <c r="N13" s="20">
        <f>IF(AND(C13=""),"",IF(AND(Master!$I$4=Master!$Y$3),"",IF(AND(Master!$I$5=Master!$V$3),"",Master!$G$21)))</f>
        <v>3575</v>
      </c>
      <c r="O13" s="20">
        <f>IF(AND(B13=""),"",IF(AND(Master!$I$4=Master!$Y$3),"",IF(AND(Master!$I$5=Master!$V$3),"",IF(C13&lt;18001,242,IF(C13&lt;33501,402,IF(C13&lt;54001,602,800))))))</f>
        <v>602</v>
      </c>
      <c r="P13" s="20" t="str">
        <f>IF(AND(Master!I$5=Master!V$2),"",IF(AND(Master!I$4=Master!Y$3),ROUND((C13)*0.1,0),IF(AND(Master!I$5=Master!V$3),ROUND((C13+D13)*0.1,0),"")))</f>
        <v/>
      </c>
      <c r="Q13" s="20">
        <f>IF(AND(C13=""),"",IF(AND(Master!$I$4=Master!$Y$3),"",Master!$H$21))</f>
        <v>2178</v>
      </c>
      <c r="R13" s="20">
        <f>IF(AND(C13=""),"",IF(AND(Master!$I$4=Master!$Y$3),"",Master!$H$21))</f>
        <v>2178</v>
      </c>
      <c r="S13" s="20">
        <f>IF(AND(C13=""),"",IF(AND(Master!$I$4=Master!$Y$3),"",Master!$I$21))</f>
        <v>0</v>
      </c>
      <c r="T13" s="20">
        <f>IF(AND(C13=""),"",IF(AND(Master!$I$4=Master!$Y$3),"",Master!$K$21))</f>
        <v>0</v>
      </c>
      <c r="U13" s="20">
        <f>IF(AND(C13=""),"",IF(AND(Master!$I$4=Master!$Y$3),"",Master!H25))</f>
        <v>2000</v>
      </c>
      <c r="V13" s="20"/>
      <c r="W13" s="20">
        <f>IF(AND(C13=""),"",IF(AND(Master!$I$4=Master!$Y$3),"",Master!$L$21))</f>
        <v>0</v>
      </c>
      <c r="X13" s="20">
        <f t="shared" si="3"/>
        <v>14533</v>
      </c>
      <c r="Y13" s="20">
        <f t="shared" si="4"/>
        <v>41267</v>
      </c>
      <c r="Z13" s="20"/>
      <c r="AA13" s="173"/>
      <c r="AO13" s="21" t="s">
        <v>29</v>
      </c>
      <c r="AP13" s="18">
        <v>43709</v>
      </c>
      <c r="AQ13" s="22">
        <v>9</v>
      </c>
      <c r="AR13" s="22">
        <f>IF(AND(AR10=""),"",MROUND(AR10*1.03,100))</f>
        <v>46500</v>
      </c>
      <c r="AS13" s="26">
        <f t="shared" ref="AS13:AS18" si="8">$AR$13</f>
        <v>46500</v>
      </c>
      <c r="AT13" s="24">
        <f t="shared" si="6"/>
        <v>46500</v>
      </c>
      <c r="AU13" s="21">
        <f t="shared" si="7"/>
        <v>5580</v>
      </c>
    </row>
    <row r="14" spans="1:47" ht="21.95" customHeight="1">
      <c r="A14" s="61">
        <v>8</v>
      </c>
      <c r="B14" s="62">
        <f t="shared" si="0"/>
        <v>43739</v>
      </c>
      <c r="C14" s="20">
        <f t="shared" si="1"/>
        <v>46500</v>
      </c>
      <c r="D14" s="20">
        <f>IF(AND(Master!$I$4=Master!$Y$3),"",IF(AND(C14=""),"",ROUND(12%*C14,0)))</f>
        <v>5580</v>
      </c>
      <c r="E14" s="20">
        <f>IF(AND(Master!$I$4=Master!$Y$3),"",IF(AND(C14=""),"",ROUND(Master!$E$5%*C14,0)))</f>
        <v>3720</v>
      </c>
      <c r="F14" s="20" t="str">
        <f>IF(AND(C14=""),"",IF(AND(Master!$B$21=""),"",Master!$B$21))</f>
        <v/>
      </c>
      <c r="G14" s="20" t="str">
        <f>IF(AND(C14=""),"",IF(AND(Master!$C$21=""),"",Master!$C$21))</f>
        <v/>
      </c>
      <c r="H14" s="20"/>
      <c r="I14" s="20" t="str">
        <f>IF(AND(C14=""),"",IF(AND(Master!$D$21=""),"",Master!$D$21))</f>
        <v/>
      </c>
      <c r="J14" s="20" t="str">
        <f>IF(AND(Master!I$5=Master!V$2),"",IF(AND(Master!I$4=Master!Y$3),ROUND((C14)*0.1,0),IF(AND(Master!I$5=Master!V$3),ROUND((C14+D14)*0.1,0),"")))</f>
        <v/>
      </c>
      <c r="K14" s="20" t="str">
        <f>IF(AND(C14=""),"",IF(AND(Master!$E$21=""),"",Master!$E$21))</f>
        <v/>
      </c>
      <c r="L14" s="20">
        <f t="shared" si="2"/>
        <v>55800</v>
      </c>
      <c r="M14" s="20">
        <f>IF(AND(C14=""),"",IF(AND(Master!$I$4=Master!$Y$3),"",Master!$F$21))</f>
        <v>4000</v>
      </c>
      <c r="N14" s="20">
        <f>IF(AND(C14=""),"",IF(AND(Master!$I$4=Master!$Y$3),"",IF(AND(Master!$I$5=Master!$V$3),"",Master!$G$21)))</f>
        <v>3575</v>
      </c>
      <c r="O14" s="20">
        <f>IF(AND(B14=""),"",IF(AND(Master!$I$4=Master!$Y$3),"",IF(AND(Master!$I$5=Master!$V$3),"",IF(C14&lt;18001,242,IF(C14&lt;33501,402,IF(C14&lt;54001,602,800))))))</f>
        <v>602</v>
      </c>
      <c r="P14" s="20" t="str">
        <f>IF(AND(Master!I$5=Master!V$2),"",IF(AND(Master!I$4=Master!Y$3),ROUND((C14)*0.1,0),IF(AND(Master!I$5=Master!V$3),ROUND((C14+D14)*0.1,0),"")))</f>
        <v/>
      </c>
      <c r="Q14" s="20">
        <f>IF(AND(C14=""),"",IF(AND(Master!$I$4=Master!$Y$3),"",Master!$H$21))</f>
        <v>2178</v>
      </c>
      <c r="R14" s="20">
        <f>IF(AND(C14=""),"",IF(AND(Master!$I$4=Master!$Y$3),"",Master!$H$21))</f>
        <v>2178</v>
      </c>
      <c r="S14" s="20">
        <f>IF(AND(C14=""),"",IF(AND(Master!$I$4=Master!$Y$3),"",Master!$I$21))</f>
        <v>0</v>
      </c>
      <c r="T14" s="20">
        <f>IF(AND(C14=""),"",IF(AND(Master!$I$4=Master!$Y$3),"",Master!$K$21))</f>
        <v>0</v>
      </c>
      <c r="U14" s="20">
        <f>IF(AND(C14=""),"",IF(AND(Master!$I$4=Master!$Y$3),"",Master!I25))</f>
        <v>2000</v>
      </c>
      <c r="V14" s="20"/>
      <c r="W14" s="20">
        <f>IF(AND(C14=""),"",IF(AND(Master!$I$4=Master!$Y$3),"",Master!$L$21))</f>
        <v>0</v>
      </c>
      <c r="X14" s="20">
        <f t="shared" si="3"/>
        <v>14533</v>
      </c>
      <c r="Y14" s="20">
        <f t="shared" si="4"/>
        <v>41267</v>
      </c>
      <c r="Z14" s="20"/>
      <c r="AA14" s="173"/>
      <c r="AO14" s="21" t="s">
        <v>3</v>
      </c>
      <c r="AP14" s="18">
        <v>43739</v>
      </c>
      <c r="AQ14" s="22">
        <v>10</v>
      </c>
      <c r="AR14" s="22"/>
      <c r="AS14" s="26">
        <f t="shared" si="8"/>
        <v>46500</v>
      </c>
      <c r="AT14" s="24">
        <f t="shared" si="6"/>
        <v>46500</v>
      </c>
      <c r="AU14" s="21">
        <f t="shared" si="7"/>
        <v>5580</v>
      </c>
    </row>
    <row r="15" spans="1:47" ht="21.95" customHeight="1">
      <c r="A15" s="61">
        <v>9</v>
      </c>
      <c r="B15" s="62">
        <f t="shared" si="0"/>
        <v>43770</v>
      </c>
      <c r="C15" s="20">
        <f t="shared" si="1"/>
        <v>46500</v>
      </c>
      <c r="D15" s="20">
        <f>IF(AND(Master!$I$4=Master!$Y$3),"",IF(AND(C15=""),"",ROUND(12%*C15,0)))</f>
        <v>5580</v>
      </c>
      <c r="E15" s="20">
        <f>IF(AND(Master!$I$4=Master!$Y$3),"",IF(AND(C15=""),"",ROUND(Master!$E$5%*C15,0)))</f>
        <v>3720</v>
      </c>
      <c r="F15" s="20" t="str">
        <f>IF(AND(C15=""),"",IF(AND(Master!$B$21=""),"",Master!$B$21))</f>
        <v/>
      </c>
      <c r="G15" s="20" t="str">
        <f>IF(AND(C15=""),"",IF(AND(Master!$C$21=""),"",Master!$C$21))</f>
        <v/>
      </c>
      <c r="H15" s="20"/>
      <c r="I15" s="20" t="str">
        <f>IF(AND(C15=""),"",IF(AND(Master!$D$21=""),"",Master!$D$21))</f>
        <v/>
      </c>
      <c r="J15" s="20" t="str">
        <f>IF(AND(Master!I$5=Master!V$2),"",IF(AND(Master!I$4=Master!Y$3),ROUND((C15)*0.1,0),IF(AND(Master!I$5=Master!V$3),ROUND((C15+D15)*0.1,0),"")))</f>
        <v/>
      </c>
      <c r="K15" s="20" t="str">
        <f>IF(AND(C15=""),"",IF(AND(Master!$E$21=""),"",Master!$E$21))</f>
        <v/>
      </c>
      <c r="L15" s="20">
        <f t="shared" si="2"/>
        <v>55800</v>
      </c>
      <c r="M15" s="20">
        <f>IF(AND(C15=""),"",IF(AND(Master!$I$4=Master!$Y$3),"",Master!$F$21))</f>
        <v>4000</v>
      </c>
      <c r="N15" s="20">
        <f>IF(AND(C15=""),"",IF(AND(Master!$I$4=Master!$Y$3),"",IF(AND(Master!$I$5=Master!$V$3),"",Master!$G$21)))</f>
        <v>3575</v>
      </c>
      <c r="O15" s="20">
        <f>IF(AND(B15=""),"",IF(AND(Master!$I$4=Master!$Y$3),"",IF(AND(Master!$I$5=Master!$V$3),"",IF(C15&lt;18001,242,IF(C15&lt;33501,402,IF(C15&lt;54001,602,800))))))</f>
        <v>602</v>
      </c>
      <c r="P15" s="20" t="str">
        <f>IF(AND(Master!I$5=Master!V$2),"",IF(AND(Master!I$4=Master!Y$3),ROUND((C15)*0.1,0),IF(AND(Master!I$5=Master!V$3),ROUND((C15+D15)*0.1,0),"")))</f>
        <v/>
      </c>
      <c r="Q15" s="20">
        <f>IF(AND(C15=""),"",IF(AND(Master!$I$4=Master!$Y$3),"",Master!$H$21))</f>
        <v>2178</v>
      </c>
      <c r="R15" s="20">
        <f>IF(AND(C15=""),"",IF(AND(Master!$I$4=Master!$Y$3),"",Master!$H$21))</f>
        <v>2178</v>
      </c>
      <c r="S15" s="20">
        <f>IF(AND(C15=""),"",IF(AND(Master!$I$4=Master!$Y$3),"",Master!$I$21))</f>
        <v>0</v>
      </c>
      <c r="T15" s="20">
        <f>IF(AND(C15=""),"",IF(AND(Master!$I$4=Master!$Y$3),"",Master!$K$21))</f>
        <v>0</v>
      </c>
      <c r="U15" s="20">
        <f>IF(AND(C15=""),"",IF(AND(Master!$I$4=Master!$Y$3),"",Master!J25))</f>
        <v>4000</v>
      </c>
      <c r="V15" s="20"/>
      <c r="W15" s="20">
        <f>IF(AND(C15=""),"",IF(AND(Master!$I$4=Master!$Y$3),"",Master!$L$21))</f>
        <v>0</v>
      </c>
      <c r="X15" s="20">
        <f t="shared" si="3"/>
        <v>16533</v>
      </c>
      <c r="Y15" s="20">
        <f t="shared" si="4"/>
        <v>39267</v>
      </c>
      <c r="Z15" s="20"/>
      <c r="AA15" s="173"/>
      <c r="AO15" s="21" t="s">
        <v>37</v>
      </c>
      <c r="AP15" s="18">
        <v>43770</v>
      </c>
      <c r="AQ15" s="22">
        <v>11</v>
      </c>
      <c r="AR15" s="22"/>
      <c r="AS15" s="26">
        <f t="shared" si="8"/>
        <v>46500</v>
      </c>
      <c r="AT15" s="24">
        <f t="shared" si="6"/>
        <v>46500</v>
      </c>
      <c r="AU15" s="21">
        <f t="shared" si="7"/>
        <v>5580</v>
      </c>
    </row>
    <row r="16" spans="1:47" ht="21.95" customHeight="1">
      <c r="A16" s="61">
        <v>10</v>
      </c>
      <c r="B16" s="62">
        <f t="shared" si="0"/>
        <v>43800</v>
      </c>
      <c r="C16" s="20">
        <f t="shared" si="1"/>
        <v>46500</v>
      </c>
      <c r="D16" s="20">
        <f>IF(AND(Master!$I$4=Master!$Y$3),"",IF(AND(C16=""),"",ROUND(12%*C16,0)))</f>
        <v>5580</v>
      </c>
      <c r="E16" s="20">
        <f>IF(AND(Master!$I$4=Master!$Y$3),"",IF(AND(C16=""),"",ROUND(Master!$E$5%*C16,0)))</f>
        <v>3720</v>
      </c>
      <c r="F16" s="20" t="str">
        <f>IF(AND(C16=""),"",IF(AND(Master!$B$21=""),"",Master!$B$21))</f>
        <v/>
      </c>
      <c r="G16" s="20" t="str">
        <f>IF(AND(C16=""),"",IF(AND(Master!$C$21=""),"",Master!$C$21))</f>
        <v/>
      </c>
      <c r="H16" s="20"/>
      <c r="I16" s="20" t="str">
        <f>IF(AND(C16=""),"",IF(AND(Master!$D$21=""),"",Master!$D$21))</f>
        <v/>
      </c>
      <c r="J16" s="20" t="str">
        <f>IF(AND(Master!I$5=Master!V$2),"",IF(AND(Master!I$4=Master!Y$3),ROUND((C16)*0.1,0),IF(AND(Master!I$5=Master!V$3),ROUND((C16+D16)*0.1,0),"")))</f>
        <v/>
      </c>
      <c r="K16" s="20" t="str">
        <f>IF(AND(C16=""),"",IF(AND(Master!$E$21=""),"",Master!$E$21))</f>
        <v/>
      </c>
      <c r="L16" s="20">
        <f t="shared" si="2"/>
        <v>55800</v>
      </c>
      <c r="M16" s="20">
        <f>IF(AND(C16=""),"",IF(AND(Master!$I$4=Master!$Y$3),"",Master!$F$21))</f>
        <v>4000</v>
      </c>
      <c r="N16" s="20">
        <f>IF(AND(C16=""),"",IF(AND(Master!$I$4=Master!$Y$3),"",IF(AND(Master!$I$5=Master!$V$3),"",Master!$G$21)))</f>
        <v>3575</v>
      </c>
      <c r="O16" s="20">
        <f>IF(AND(B16=""),"",IF(AND(Master!$I$4=Master!$Y$3),"",IF(AND(Master!$I$5=Master!$V$3),"",IF(C16&lt;18001,242,IF(C16&lt;33501,402,IF(C16&lt;54001,602,800))))))</f>
        <v>602</v>
      </c>
      <c r="P16" s="20" t="str">
        <f>IF(AND(Master!I$5=Master!V$2),"",IF(AND(Master!I$4=Master!Y$3),ROUND((C16)*0.1,0),IF(AND(Master!I$5=Master!V$3),ROUND((C16+D16)*0.1,0),"")))</f>
        <v/>
      </c>
      <c r="Q16" s="20">
        <f>IF(AND(C16=""),"",IF(AND(Master!$I$4=Master!$Y$3),"",Master!$H$21))</f>
        <v>2178</v>
      </c>
      <c r="R16" s="20">
        <f>IF(AND(C16=""),"",IF(AND(Master!$I$4=Master!$Y$3),"",Master!$H$21))</f>
        <v>2178</v>
      </c>
      <c r="S16" s="20">
        <f>IF(AND(C16=""),"",IF(AND(Master!$I$4=Master!$Y$3),"",Master!$I$21))</f>
        <v>0</v>
      </c>
      <c r="T16" s="20">
        <f>IF(AND(C16=""),"",IF(AND(Master!$I$4=Master!$Y$3),"",Master!$K$21))</f>
        <v>0</v>
      </c>
      <c r="U16" s="20">
        <f>IF(AND(C16=""),"",IF(AND(Master!$I$4=Master!$Y$3),"",Master!K25))</f>
        <v>1400</v>
      </c>
      <c r="V16" s="20"/>
      <c r="W16" s="20">
        <f>IF(AND(C16=""),"",IF(AND(Master!$I$4=Master!$Y$3),"",Master!$L$21))</f>
        <v>0</v>
      </c>
      <c r="X16" s="20">
        <f t="shared" si="3"/>
        <v>13933</v>
      </c>
      <c r="Y16" s="20">
        <f t="shared" si="4"/>
        <v>41867</v>
      </c>
      <c r="Z16" s="20"/>
      <c r="AA16" s="173"/>
      <c r="AO16" s="21" t="s">
        <v>38</v>
      </c>
      <c r="AP16" s="18">
        <v>43800</v>
      </c>
      <c r="AQ16" s="22">
        <v>12</v>
      </c>
      <c r="AR16" s="22"/>
      <c r="AS16" s="26">
        <f t="shared" si="8"/>
        <v>46500</v>
      </c>
      <c r="AT16" s="24">
        <f t="shared" si="6"/>
        <v>46500</v>
      </c>
      <c r="AU16" s="21">
        <f t="shared" si="7"/>
        <v>5580</v>
      </c>
    </row>
    <row r="17" spans="1:47" ht="21.95" customHeight="1">
      <c r="A17" s="61">
        <v>11</v>
      </c>
      <c r="B17" s="62">
        <f t="shared" si="0"/>
        <v>43831</v>
      </c>
      <c r="C17" s="20">
        <f t="shared" si="1"/>
        <v>46500</v>
      </c>
      <c r="D17" s="20">
        <f>IF(AND(Master!$I$4=Master!$Y$3),"",IF(AND(C17=""),"",ROUND(12%*C17,0)))</f>
        <v>5580</v>
      </c>
      <c r="E17" s="20">
        <f>IF(AND(Master!$I$4=Master!$Y$3),"",IF(AND(C17=""),"",ROUND(Master!$E$5%*C17,0)))</f>
        <v>3720</v>
      </c>
      <c r="F17" s="20" t="str">
        <f>IF(AND(C17=""),"",IF(AND(Master!$B$21=""),"",Master!$B$21))</f>
        <v/>
      </c>
      <c r="G17" s="20" t="str">
        <f>IF(AND(C17=""),"",IF(AND(Master!$C$21=""),"",Master!$C$21))</f>
        <v/>
      </c>
      <c r="H17" s="20"/>
      <c r="I17" s="20" t="str">
        <f>IF(AND(C17=""),"",IF(AND(Master!$D$21=""),"",Master!$D$21))</f>
        <v/>
      </c>
      <c r="J17" s="20" t="str">
        <f>IF(AND(Master!I$5=Master!V$2),"",IF(AND(Master!I$4=Master!Y$3),ROUND((C17)*0.1,0),IF(AND(Master!I$5=Master!V$3),ROUND((C17+D17)*0.1,0),"")))</f>
        <v/>
      </c>
      <c r="K17" s="20" t="str">
        <f>IF(AND(C17=""),"",IF(AND(Master!$E$21=""),"",Master!$E$21))</f>
        <v/>
      </c>
      <c r="L17" s="20">
        <f t="shared" si="2"/>
        <v>55800</v>
      </c>
      <c r="M17" s="20">
        <f>IF(AND(C17=""),"",IF(AND(Master!$I$4=Master!$Y$3),"",Master!$F$21))</f>
        <v>4000</v>
      </c>
      <c r="N17" s="20">
        <f>IF(AND(C17=""),"",IF(AND(Master!$I$4=Master!$Y$3),"",IF(AND(Master!$I$5=Master!$V$3),"",Master!$G$21)))</f>
        <v>3575</v>
      </c>
      <c r="O17" s="20">
        <f>IF(AND(B17=""),"",IF(AND(Master!$I$4=Master!$Y$3),"",IF(AND(Master!$I$5=Master!$V$3),"",IF(C17&lt;18001,242,IF(C17&lt;33501,402,IF(C17&lt;54001,602,800))))))</f>
        <v>602</v>
      </c>
      <c r="P17" s="20" t="str">
        <f>IF(AND(Master!I$5=Master!V$2),"",IF(AND(Master!I$4=Master!Y$3),ROUND((C17)*0.1,0),IF(AND(Master!I$5=Master!V$3),ROUND((C17+D17)*0.1,0),"")))</f>
        <v/>
      </c>
      <c r="Q17" s="20">
        <f>IF(AND(C17=""),"",IF(AND(Master!$I$4=Master!$Y$3),"",Master!$H$21))</f>
        <v>2178</v>
      </c>
      <c r="R17" s="20">
        <f>IF(AND(C17=""),"",IF(AND(Master!$I$4=Master!$Y$3),"",Master!$H$21))</f>
        <v>2178</v>
      </c>
      <c r="S17" s="20">
        <f>IF(AND(C17=""),"",IF(AND(Master!$I$4=Master!$Y$3),"",Master!$I$21))</f>
        <v>0</v>
      </c>
      <c r="T17" s="20">
        <f>IF(AND(C17=""),"",IF(AND(Master!$I$4=Master!$Y$3),"",Master!$K$21))</f>
        <v>0</v>
      </c>
      <c r="U17" s="20">
        <f>IF(AND(C17=""),"",IF(AND(Master!$I$4=Master!$Y$3),"",Master!L25))</f>
        <v>1400</v>
      </c>
      <c r="V17" s="20"/>
      <c r="W17" s="20">
        <f>IF(AND(C17=""),"",IF(AND(Master!$I$4=Master!$Y$3),"",Master!$L$21))</f>
        <v>0</v>
      </c>
      <c r="X17" s="20">
        <f t="shared" si="3"/>
        <v>13933</v>
      </c>
      <c r="Y17" s="20">
        <f t="shared" si="4"/>
        <v>41867</v>
      </c>
      <c r="Z17" s="20"/>
      <c r="AA17" s="173"/>
      <c r="AO17" s="21" t="s">
        <v>4</v>
      </c>
      <c r="AP17" s="18">
        <v>43831</v>
      </c>
      <c r="AQ17" s="22">
        <v>1</v>
      </c>
      <c r="AR17" s="22"/>
      <c r="AS17" s="26">
        <f t="shared" si="8"/>
        <v>46500</v>
      </c>
      <c r="AT17" s="24">
        <f t="shared" si="6"/>
        <v>46500</v>
      </c>
      <c r="AU17" s="21">
        <f t="shared" si="7"/>
        <v>5580</v>
      </c>
    </row>
    <row r="18" spans="1:47" ht="21.95" customHeight="1">
      <c r="A18" s="61">
        <v>12</v>
      </c>
      <c r="B18" s="62">
        <f t="shared" si="0"/>
        <v>43862</v>
      </c>
      <c r="C18" s="20">
        <f t="shared" si="1"/>
        <v>46500</v>
      </c>
      <c r="D18" s="20">
        <f>IF(AND(Master!$I$4=Master!$Y$3),"",IF(AND(C18=""),"",ROUND(12%*C18,0)))</f>
        <v>5580</v>
      </c>
      <c r="E18" s="20">
        <f>IF(AND(Master!$I$4=Master!$Y$3),"",IF(AND(C18=""),"",ROUND(Master!$E$5%*C18,0)))</f>
        <v>3720</v>
      </c>
      <c r="F18" s="20" t="str">
        <f>IF(AND(C18=""),"",IF(AND(Master!$B$21=""),"",Master!$B$21))</f>
        <v/>
      </c>
      <c r="G18" s="20" t="str">
        <f>IF(AND(C18=""),"",IF(AND(Master!$C$21=""),"",Master!$C$21))</f>
        <v/>
      </c>
      <c r="H18" s="20"/>
      <c r="I18" s="20" t="str">
        <f>IF(AND(C18=""),"",IF(AND(Master!$D$21=""),"",Master!$D$21))</f>
        <v/>
      </c>
      <c r="J18" s="20" t="str">
        <f>IF(AND(Master!I$5=Master!V$2),"",IF(AND(Master!I$4=Master!Y$3),ROUND((C18)*0.1,0),IF(AND(Master!I$5=Master!V$3),ROUND((C18+D18)*0.1,0),"")))</f>
        <v/>
      </c>
      <c r="K18" s="20" t="str">
        <f>IF(AND(C18=""),"",IF(AND(Master!$E$21=""),"",Master!$E$21))</f>
        <v/>
      </c>
      <c r="L18" s="20">
        <f t="shared" si="2"/>
        <v>55800</v>
      </c>
      <c r="M18" s="20">
        <f>IF(AND(C18=""),"",IF(AND(Master!$I$4=Master!$Y$3),"",Master!$F$21))</f>
        <v>4000</v>
      </c>
      <c r="N18" s="20">
        <f>IF(AND(C18=""),"",IF(AND(Master!$I$4=Master!$Y$3),"",IF(AND(Master!$I$5=Master!$V$3),"",Master!$G$21)))</f>
        <v>3575</v>
      </c>
      <c r="O18" s="20">
        <f>IF(AND(B18=""),"",IF(AND(Master!$I$4=Master!$Y$3),"",IF(AND(Master!$I$5=Master!$V$3),"",IF(C18&lt;18001,242,IF(C18&lt;33501,402,IF(C18&lt;54001,602,800))))))</f>
        <v>602</v>
      </c>
      <c r="P18" s="20" t="str">
        <f>IF(AND(Master!I$5=Master!V$2),"",IF(AND(Master!I$4=Master!Y$3),ROUND((C18)*0.1,0),IF(AND(Master!I$5=Master!V$3),ROUND((C18+D18)*0.1,0),"")))</f>
        <v/>
      </c>
      <c r="Q18" s="20">
        <f>IF(AND(C18=""),"",IF(AND(Master!$I$4=Master!$Y$3),"",Master!$H$21))</f>
        <v>2178</v>
      </c>
      <c r="R18" s="20">
        <f>IF(AND(C18=""),"",IF(AND(Master!$I$4=Master!$Y$3),"",Master!$H$21))</f>
        <v>2178</v>
      </c>
      <c r="S18" s="20">
        <f>IF(AND(C18=""),"",IF(AND(Master!$I$4=Master!$Y$3),"",Master!$I$21))</f>
        <v>0</v>
      </c>
      <c r="T18" s="20">
        <f>IF(AND(C18=""),"",IF(AND(Master!$I$4=Master!$Y$3),"",Master!$K$21))</f>
        <v>0</v>
      </c>
      <c r="U18" s="20">
        <f>IF(AND(C18=""),"",IF(AND(Master!$I$4=Master!$Y$3),"",Master!M25))</f>
        <v>100</v>
      </c>
      <c r="V18" s="20"/>
      <c r="W18" s="20">
        <f>IF(AND(C18=""),"",IF(AND(Master!$I$4=Master!$Y$3),"",Master!$L$21))</f>
        <v>0</v>
      </c>
      <c r="X18" s="20">
        <f t="shared" ref="X18:X26" si="9">IF(AND(B18=""),"",SUM(M18:W18))</f>
        <v>12633</v>
      </c>
      <c r="Y18" s="20">
        <f t="shared" ref="Y18:Y26" si="10">IF(AND(B18=""),"",IF(AND(L18="",X18=""),"",SUM(L18-X18)))</f>
        <v>43167</v>
      </c>
      <c r="Z18" s="20"/>
      <c r="AA18" s="173"/>
      <c r="AO18" s="21" t="s">
        <v>10</v>
      </c>
      <c r="AP18" s="18">
        <v>43862</v>
      </c>
      <c r="AQ18" s="22">
        <v>2</v>
      </c>
      <c r="AR18" s="22"/>
      <c r="AS18" s="26">
        <f t="shared" si="8"/>
        <v>46500</v>
      </c>
      <c r="AT18" s="24">
        <f t="shared" si="6"/>
        <v>46500</v>
      </c>
      <c r="AU18" s="21">
        <f t="shared" si="7"/>
        <v>5580</v>
      </c>
    </row>
    <row r="19" spans="1:47" ht="21.95" customHeight="1">
      <c r="A19" s="61">
        <v>13</v>
      </c>
      <c r="B19" s="62" t="s">
        <v>45</v>
      </c>
      <c r="C19" s="20"/>
      <c r="D19" s="20"/>
      <c r="E19" s="20"/>
      <c r="F19" s="20"/>
      <c r="G19" s="20"/>
      <c r="H19" s="20">
        <f>IF(AND(Master!I3=""),"",IF(AND(Master!I3=Master!S2),Master!J3,IF(AND(Master!I3=Master!S3),"0","")))</f>
        <v>6774</v>
      </c>
      <c r="I19" s="20"/>
      <c r="J19" s="20"/>
      <c r="K19" s="20"/>
      <c r="L19" s="20">
        <f>IF(AND(B19=""),"",SUM(C19,D19,E19,F19,G19,I19,K19,H19))</f>
        <v>6774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f t="shared" si="9"/>
        <v>0</v>
      </c>
      <c r="Y19" s="20">
        <f t="shared" si="10"/>
        <v>6774</v>
      </c>
      <c r="Z19" s="20"/>
      <c r="AA19" s="173"/>
    </row>
    <row r="20" spans="1:47" ht="21.95" customHeight="1">
      <c r="A20" s="61">
        <v>14</v>
      </c>
      <c r="B20" s="62" t="s">
        <v>68</v>
      </c>
      <c r="C20" s="20">
        <f>IF(AND(Master!$I$4=Master!$Y$3),"",IF(Master!E2=Master!S3,0,VLOOKUP(Master!I2,AO7:AU19,5,0))/2)</f>
        <v>23250</v>
      </c>
      <c r="D20" s="20">
        <f>IF(AND(Master!$I$4=Master!$Y$3),"",IF(Master!E2=Master!S3,0,VLOOKUP(Master!I2,AO7:AU19,7,0))/2)</f>
        <v>2790</v>
      </c>
      <c r="E20" s="20"/>
      <c r="F20" s="20"/>
      <c r="G20" s="20"/>
      <c r="H20" s="20"/>
      <c r="I20" s="20"/>
      <c r="J20" s="20"/>
      <c r="K20" s="20"/>
      <c r="L20" s="20">
        <f t="shared" ref="L20:L26" si="11">IF(AND(B20=""),"",SUM(C20,D20,E20,F20,G20,I20,K20,H20))</f>
        <v>26040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>
        <f t="shared" si="9"/>
        <v>0</v>
      </c>
      <c r="Y20" s="20">
        <f t="shared" si="10"/>
        <v>26040</v>
      </c>
      <c r="Z20" s="20"/>
      <c r="AA20" s="173"/>
    </row>
    <row r="21" spans="1:47" ht="21.95" customHeight="1">
      <c r="A21" s="61">
        <v>15</v>
      </c>
      <c r="B21" s="62" t="s">
        <v>69</v>
      </c>
      <c r="C21" s="20"/>
      <c r="D21" s="20">
        <f>IF(AND(Master!$I$4=Master!$Y$3),"",(ROUND(12%*AS7,0)-ROUND(9%*AS7,0))*2)</f>
        <v>2706</v>
      </c>
      <c r="E21" s="20"/>
      <c r="F21" s="20"/>
      <c r="G21" s="20"/>
      <c r="H21" s="20"/>
      <c r="I21" s="20"/>
      <c r="J21" s="20" t="str">
        <f>IF(AND(B21=""),"",IF(AND(Master!$I$4=Master!$Y$3),"",IF(AND(Master!$I$5=Master!$V$3),ROUND((C21+D21)*0.1,0),"")))</f>
        <v/>
      </c>
      <c r="K21" s="20"/>
      <c r="L21" s="20">
        <f t="shared" si="11"/>
        <v>2706</v>
      </c>
      <c r="M21" s="20"/>
      <c r="N21" s="20">
        <f>IF(AND(D21=""),"",IF(AND(Master!$I$4=Master!$Y$3),"",IF(AND(Master!$I$5=Master!$V$3),"",D21)))</f>
        <v>2706</v>
      </c>
      <c r="O21" s="20"/>
      <c r="P21" s="20" t="str">
        <f>IF(AND(B21=""),"",IF(AND(Master!$I$4=Master!$Y$3),"",IF(AND(Master!$I$5=Master!$V$3),ROUND((C21+D21)*0.1,0),"")))</f>
        <v/>
      </c>
      <c r="Q21" s="20"/>
      <c r="R21" s="20"/>
      <c r="S21" s="20"/>
      <c r="T21" s="20"/>
      <c r="U21" s="20"/>
      <c r="V21" s="20"/>
      <c r="W21" s="20"/>
      <c r="X21" s="20">
        <f t="shared" si="9"/>
        <v>2706</v>
      </c>
      <c r="Y21" s="20">
        <f t="shared" si="10"/>
        <v>0</v>
      </c>
      <c r="Z21" s="20"/>
      <c r="AA21" s="173"/>
    </row>
    <row r="22" spans="1:47" ht="21.95" customHeight="1">
      <c r="A22" s="61">
        <v>16</v>
      </c>
      <c r="B22" s="62" t="s">
        <v>69</v>
      </c>
      <c r="C22" s="20"/>
      <c r="D22" s="20"/>
      <c r="E22" s="20"/>
      <c r="F22" s="20"/>
      <c r="G22" s="20"/>
      <c r="H22" s="20"/>
      <c r="I22" s="20"/>
      <c r="J22" s="20" t="str">
        <f>IF(AND(B22=""),"",IF(AND(Master!$I$4=Master!$Y$3),"",IF(AND(Master!$I$5=Master!$V$3),ROUND((C22+D22)*0.1,0),"")))</f>
        <v/>
      </c>
      <c r="K22" s="20"/>
      <c r="L22" s="20">
        <f t="shared" si="11"/>
        <v>0</v>
      </c>
      <c r="M22" s="20"/>
      <c r="N22" s="20" t="str">
        <f>IF(AND(D22=""),"",IF(AND(Master!$I$4=Master!$Y$3),"",IF(AND(Master!$I$5=Master!$V$3),"",D22)))</f>
        <v/>
      </c>
      <c r="O22" s="20"/>
      <c r="P22" s="20" t="str">
        <f>IF(AND(B22=""),"",IF(AND(Master!$I$4=Master!$Y$3),"",IF(AND(Master!$I$5=Master!$V$3),ROUND((C22+D22)*0.1,0),"")))</f>
        <v/>
      </c>
      <c r="Q22" s="20"/>
      <c r="R22" s="20"/>
      <c r="S22" s="20"/>
      <c r="T22" s="20"/>
      <c r="U22" s="20"/>
      <c r="V22" s="20"/>
      <c r="W22" s="20"/>
      <c r="X22" s="20">
        <f t="shared" si="9"/>
        <v>0</v>
      </c>
      <c r="Y22" s="20">
        <f t="shared" si="10"/>
        <v>0</v>
      </c>
      <c r="Z22" s="20"/>
      <c r="AA22" s="173"/>
    </row>
    <row r="23" spans="1:47" ht="21.95" customHeight="1">
      <c r="A23" s="61">
        <v>17</v>
      </c>
      <c r="B23" s="62"/>
      <c r="C23" s="20"/>
      <c r="D23" s="20"/>
      <c r="E23" s="20"/>
      <c r="F23" s="20"/>
      <c r="G23" s="20"/>
      <c r="H23" s="20"/>
      <c r="I23" s="20"/>
      <c r="J23" s="20" t="str">
        <f>IF(AND(B23=""),"",IF(AND(Master!$I$4=Master!$Y$3),"",IF(AND(Master!$I$5=Master!$V$3),ROUND((C23+D23)*0.1,0),"")))</f>
        <v/>
      </c>
      <c r="K23" s="20"/>
      <c r="L23" s="20" t="str">
        <f t="shared" si="11"/>
        <v/>
      </c>
      <c r="M23" s="20"/>
      <c r="N23" s="20"/>
      <c r="O23" s="20"/>
      <c r="P23" s="20" t="str">
        <f>IF(AND(B23=""),"",IF(AND(Master!$I$4=Master!$Y$3),"",IF(AND(Master!$I$5=Master!$V$3),ROUND((C23+D23)*0.1,0),"")))</f>
        <v/>
      </c>
      <c r="Q23" s="20"/>
      <c r="R23" s="20"/>
      <c r="S23" s="20"/>
      <c r="T23" s="20"/>
      <c r="U23" s="20"/>
      <c r="V23" s="20"/>
      <c r="W23" s="20"/>
      <c r="X23" s="20" t="str">
        <f t="shared" si="9"/>
        <v/>
      </c>
      <c r="Y23" s="20" t="str">
        <f t="shared" si="10"/>
        <v/>
      </c>
      <c r="Z23" s="20"/>
      <c r="AA23" s="173"/>
    </row>
    <row r="24" spans="1:47" ht="21.95" customHeight="1">
      <c r="A24" s="61">
        <v>18</v>
      </c>
      <c r="B24" s="62"/>
      <c r="C24" s="20"/>
      <c r="D24" s="20"/>
      <c r="E24" s="20"/>
      <c r="F24" s="20"/>
      <c r="G24" s="20"/>
      <c r="H24" s="20"/>
      <c r="I24" s="20"/>
      <c r="J24" s="20" t="str">
        <f>IF(AND(B24=""),"",IF(AND(Master!$I$4=Master!$Y$3),"",IF(AND(Master!$I$5=Master!$V$3),ROUND((C24+D24)*0.1,0),"")))</f>
        <v/>
      </c>
      <c r="K24" s="20"/>
      <c r="L24" s="20" t="str">
        <f t="shared" si="11"/>
        <v/>
      </c>
      <c r="M24" s="20"/>
      <c r="N24" s="20"/>
      <c r="O24" s="20"/>
      <c r="P24" s="20" t="str">
        <f>IF(AND(B24=""),"",IF(AND(Master!$I$4=Master!$Y$3),"",IF(AND(Master!$I$5=Master!$V$3),ROUND((C24+D24)*0.1,0),"")))</f>
        <v/>
      </c>
      <c r="Q24" s="20"/>
      <c r="R24" s="20"/>
      <c r="S24" s="20"/>
      <c r="T24" s="20"/>
      <c r="U24" s="20"/>
      <c r="V24" s="20"/>
      <c r="W24" s="20"/>
      <c r="X24" s="20" t="str">
        <f t="shared" si="9"/>
        <v/>
      </c>
      <c r="Y24" s="20" t="str">
        <f t="shared" si="10"/>
        <v/>
      </c>
      <c r="Z24" s="20"/>
      <c r="AA24" s="173"/>
    </row>
    <row r="25" spans="1:47" ht="21.95" customHeight="1">
      <c r="A25" s="61">
        <v>19</v>
      </c>
      <c r="B25" s="62"/>
      <c r="C25" s="20"/>
      <c r="D25" s="20"/>
      <c r="E25" s="20"/>
      <c r="F25" s="20"/>
      <c r="G25" s="20"/>
      <c r="H25" s="20"/>
      <c r="I25" s="20"/>
      <c r="J25" s="20" t="str">
        <f>IF(AND(B25=""),"",IF(AND(Master!$I$4=Master!$Y$3),"",IF(AND(Master!$I$5=Master!$V$3),ROUND((C25+D25)*0.1,0),"")))</f>
        <v/>
      </c>
      <c r="K25" s="20"/>
      <c r="L25" s="20" t="str">
        <f t="shared" si="11"/>
        <v/>
      </c>
      <c r="M25" s="20"/>
      <c r="N25" s="20"/>
      <c r="O25" s="20"/>
      <c r="P25" s="20" t="str">
        <f>IF(AND(B25=""),"",IF(AND(Master!$I$4=Master!$Y$3),"",IF(AND(Master!$I$5=Master!$V$3),ROUND((C25+D25)*0.1,0),"")))</f>
        <v/>
      </c>
      <c r="Q25" s="20"/>
      <c r="R25" s="20"/>
      <c r="S25" s="20"/>
      <c r="T25" s="20"/>
      <c r="U25" s="20"/>
      <c r="V25" s="20"/>
      <c r="W25" s="20"/>
      <c r="X25" s="20" t="str">
        <f t="shared" si="9"/>
        <v/>
      </c>
      <c r="Y25" s="20" t="str">
        <f t="shared" si="10"/>
        <v/>
      </c>
      <c r="Z25" s="20"/>
      <c r="AA25" s="173"/>
    </row>
    <row r="26" spans="1:47" ht="21.95" customHeight="1">
      <c r="A26" s="61">
        <v>20</v>
      </c>
      <c r="B26" s="62"/>
      <c r="C26" s="20"/>
      <c r="D26" s="20"/>
      <c r="E26" s="20"/>
      <c r="F26" s="20"/>
      <c r="G26" s="20"/>
      <c r="H26" s="20"/>
      <c r="I26" s="20"/>
      <c r="J26" s="20" t="str">
        <f>IF(AND(B26=""),"",IF(AND(Master!$I$4=Master!$Y$3),"",IF(AND(Master!$I$5=Master!$V$3),ROUND((C26+D26)*0.1,0),"")))</f>
        <v/>
      </c>
      <c r="K26" s="20"/>
      <c r="L26" s="20" t="str">
        <f t="shared" si="11"/>
        <v/>
      </c>
      <c r="M26" s="20"/>
      <c r="N26" s="20"/>
      <c r="O26" s="20"/>
      <c r="P26" s="20" t="str">
        <f>IF(AND(B26=""),"",IF(AND(Master!$I$4=Master!$Y$3),"",IF(AND(Master!$I$5=Master!$V$3),ROUND((C26+D26)*0.1,0),"")))</f>
        <v/>
      </c>
      <c r="Q26" s="20"/>
      <c r="R26" s="20"/>
      <c r="S26" s="20"/>
      <c r="T26" s="20"/>
      <c r="U26" s="20"/>
      <c r="V26" s="20"/>
      <c r="W26" s="20"/>
      <c r="X26" s="20" t="str">
        <f t="shared" si="9"/>
        <v/>
      </c>
      <c r="Y26" s="20" t="str">
        <f t="shared" si="10"/>
        <v/>
      </c>
      <c r="Z26" s="20"/>
      <c r="AA26" s="173"/>
    </row>
    <row r="27" spans="1:47" ht="36.75" customHeight="1">
      <c r="A27" s="268" t="s">
        <v>67</v>
      </c>
      <c r="B27" s="268"/>
      <c r="C27" s="63">
        <f>SUM(C7:C26)</f>
        <v>575650</v>
      </c>
      <c r="D27" s="63">
        <f t="shared" ref="D27:Y27" si="12">SUM(D7:D26)</f>
        <v>71784</v>
      </c>
      <c r="E27" s="63">
        <f t="shared" si="12"/>
        <v>44192</v>
      </c>
      <c r="F27" s="63">
        <f t="shared" si="12"/>
        <v>0</v>
      </c>
      <c r="G27" s="63">
        <f t="shared" si="12"/>
        <v>0</v>
      </c>
      <c r="H27" s="63">
        <f t="shared" si="12"/>
        <v>6774</v>
      </c>
      <c r="I27" s="63">
        <f t="shared" si="12"/>
        <v>0</v>
      </c>
      <c r="J27" s="63">
        <f t="shared" si="12"/>
        <v>0</v>
      </c>
      <c r="K27" s="63">
        <f t="shared" si="12"/>
        <v>0</v>
      </c>
      <c r="L27" s="63">
        <f t="shared" si="12"/>
        <v>698400</v>
      </c>
      <c r="M27" s="63">
        <f t="shared" si="12"/>
        <v>48000</v>
      </c>
      <c r="N27" s="63">
        <f t="shared" si="12"/>
        <v>45606</v>
      </c>
      <c r="O27" s="63">
        <f t="shared" si="12"/>
        <v>7190</v>
      </c>
      <c r="P27" s="63">
        <f t="shared" si="12"/>
        <v>0</v>
      </c>
      <c r="Q27" s="63">
        <f t="shared" si="12"/>
        <v>26136</v>
      </c>
      <c r="R27" s="63">
        <f t="shared" si="12"/>
        <v>26136</v>
      </c>
      <c r="S27" s="63">
        <f t="shared" si="12"/>
        <v>0</v>
      </c>
      <c r="T27" s="63">
        <f t="shared" si="12"/>
        <v>0</v>
      </c>
      <c r="U27" s="63">
        <f t="shared" si="12"/>
        <v>14600</v>
      </c>
      <c r="V27" s="63">
        <f t="shared" si="12"/>
        <v>220</v>
      </c>
      <c r="W27" s="63">
        <f t="shared" si="12"/>
        <v>0</v>
      </c>
      <c r="X27" s="63">
        <f t="shared" si="12"/>
        <v>167888</v>
      </c>
      <c r="Y27" s="63">
        <f t="shared" si="12"/>
        <v>530512</v>
      </c>
      <c r="Z27" s="64"/>
      <c r="AA27" s="64"/>
    </row>
    <row r="28" spans="1:47" ht="21.7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</row>
    <row r="29" spans="1:47" ht="32.25" customHeight="1">
      <c r="A29" s="65"/>
      <c r="B29" s="65"/>
      <c r="C29" s="65"/>
      <c r="D29" s="257" t="s">
        <v>309</v>
      </c>
      <c r="E29" s="257"/>
      <c r="F29" s="257"/>
      <c r="G29" s="257"/>
      <c r="H29" s="257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257" t="s">
        <v>312</v>
      </c>
      <c r="T29" s="257"/>
      <c r="U29" s="257"/>
      <c r="V29" s="257"/>
      <c r="W29" s="257"/>
      <c r="X29" s="257"/>
      <c r="Y29" s="257"/>
      <c r="Z29" s="65"/>
      <c r="AA29" s="65"/>
    </row>
    <row r="30" spans="1:47">
      <c r="N30" t="str">
        <f>IF(AND(F30=""),"",IF(AND($K$8=""),"",$K$8))</f>
        <v/>
      </c>
    </row>
  </sheetData>
  <sheetProtection formatCells="0" formatColumns="0"/>
  <mergeCells count="23">
    <mergeCell ref="Y4:AA4"/>
    <mergeCell ref="A3:C3"/>
    <mergeCell ref="D29:H29"/>
    <mergeCell ref="S29:Y29"/>
    <mergeCell ref="A5:L5"/>
    <mergeCell ref="M5:X5"/>
    <mergeCell ref="Z5:Z6"/>
    <mergeCell ref="D3:H3"/>
    <mergeCell ref="Y5:Y6"/>
    <mergeCell ref="AA5:AA6"/>
    <mergeCell ref="A27:B27"/>
    <mergeCell ref="Z3:AA3"/>
    <mergeCell ref="I3:K3"/>
    <mergeCell ref="L3:O3"/>
    <mergeCell ref="P3:S3"/>
    <mergeCell ref="T3:Y3"/>
    <mergeCell ref="Q4:U4"/>
    <mergeCell ref="V4:X4"/>
    <mergeCell ref="A4:B4"/>
    <mergeCell ref="C4:E4"/>
    <mergeCell ref="G4:I4"/>
    <mergeCell ref="K4:M4"/>
    <mergeCell ref="N4:P4"/>
  </mergeCells>
  <conditionalFormatting sqref="C4 C7:C26">
    <cfRule type="cellIs" dxfId="3" priority="4" operator="greaterThan">
      <formula>#REF!</formula>
    </cfRule>
  </conditionalFormatting>
  <conditionalFormatting sqref="C4 C7:C26">
    <cfRule type="cellIs" dxfId="2" priority="3" operator="greaterThan">
      <formula>#REF!</formula>
    </cfRule>
  </conditionalFormatting>
  <conditionalFormatting sqref="C4">
    <cfRule type="cellIs" dxfId="1" priority="2" operator="greaterThan">
      <formula>#REF!</formula>
    </cfRule>
  </conditionalFormatting>
  <conditionalFormatting sqref="C4">
    <cfRule type="cellIs" dxfId="0" priority="1" operator="greaterThan">
      <formula>#REF!</formula>
    </cfRule>
  </conditionalFormatting>
  <pageMargins left="0.45" right="0.2" top="0.75" bottom="0.5" header="0.3" footer="0.3"/>
  <pageSetup paperSize="9" scale="75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O1077"/>
  <sheetViews>
    <sheetView topLeftCell="B1" workbookViewId="0">
      <selection activeCell="G6" sqref="G6"/>
    </sheetView>
  </sheetViews>
  <sheetFormatPr defaultColWidth="0" defaultRowHeight="15" customHeight="1" zeroHeight="1"/>
  <cols>
    <col min="1" max="1" width="16.7109375" customWidth="1"/>
    <col min="2" max="2" width="9.140625" customWidth="1"/>
    <col min="3" max="4" width="9.140625" hidden="1" customWidth="1"/>
    <col min="5" max="5" width="51" style="100" customWidth="1"/>
    <col min="6" max="6" width="12.42578125" style="100" customWidth="1"/>
    <col min="7" max="7" width="21.85546875" customWidth="1"/>
    <col min="8" max="8" width="87.28515625" customWidth="1"/>
    <col min="9" max="9" width="14.42578125" customWidth="1"/>
    <col min="10" max="10" width="22.42578125" customWidth="1"/>
    <col min="11" max="12" width="9.140625" customWidth="1"/>
    <col min="13" max="16384" width="9.140625" hidden="1"/>
  </cols>
  <sheetData>
    <row r="1" spans="1:41" s="22" customFormat="1" ht="53.2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107"/>
      <c r="AI1" s="107"/>
    </row>
    <row r="2" spans="1:41" s="22" customFormat="1" ht="24.95" customHeight="1">
      <c r="A2" s="99"/>
      <c r="B2" s="99"/>
      <c r="C2" s="99"/>
      <c r="D2" s="99"/>
      <c r="E2" s="276" t="s">
        <v>225</v>
      </c>
      <c r="F2" s="276"/>
      <c r="G2" s="276"/>
      <c r="H2" s="276"/>
      <c r="I2" s="276"/>
      <c r="J2" s="276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107"/>
      <c r="AI2" s="107"/>
    </row>
    <row r="3" spans="1:41" s="22" customFormat="1" ht="11.25" customHeight="1">
      <c r="A3" s="99"/>
      <c r="B3" s="99"/>
      <c r="C3" s="99"/>
      <c r="D3" s="99"/>
      <c r="E3" s="277" t="s">
        <v>226</v>
      </c>
      <c r="F3" s="277"/>
      <c r="G3" s="277"/>
      <c r="H3" s="277"/>
      <c r="I3" s="277"/>
      <c r="J3" s="277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159"/>
      <c r="AI3" s="107"/>
      <c r="AO3" s="22" t="s">
        <v>2</v>
      </c>
    </row>
    <row r="4" spans="1:41" s="22" customFormat="1" ht="18" customHeight="1">
      <c r="A4" s="99"/>
      <c r="B4" s="99"/>
      <c r="C4" s="99"/>
      <c r="D4" s="99"/>
      <c r="E4" s="277"/>
      <c r="F4" s="277"/>
      <c r="G4" s="277"/>
      <c r="H4" s="277"/>
      <c r="I4" s="277"/>
      <c r="J4" s="27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159"/>
      <c r="AI4" s="107"/>
      <c r="AO4" s="22" t="s">
        <v>9</v>
      </c>
    </row>
    <row r="5" spans="1:41" ht="42" customHeight="1">
      <c r="A5" s="99"/>
      <c r="B5" s="99"/>
      <c r="C5" s="98"/>
      <c r="D5" s="98"/>
      <c r="E5" s="101" t="s">
        <v>227</v>
      </c>
      <c r="F5" s="102" t="s">
        <v>9</v>
      </c>
      <c r="G5" s="103" t="str">
        <f>IF(AND(F5=""),"0",IF(AND(F5=AO4),"0",G32))</f>
        <v>0</v>
      </c>
      <c r="H5" s="274" t="s">
        <v>228</v>
      </c>
      <c r="I5" s="275"/>
      <c r="J5" s="104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8"/>
      <c r="AE5" s="98"/>
      <c r="AF5" s="98"/>
      <c r="AG5" s="98"/>
      <c r="AH5" s="100"/>
      <c r="AI5" s="100"/>
    </row>
    <row r="6" spans="1:41" ht="21" customHeight="1">
      <c r="A6" s="99"/>
      <c r="B6" s="99"/>
      <c r="C6" s="98"/>
      <c r="D6" s="98"/>
      <c r="E6" s="278" t="s">
        <v>229</v>
      </c>
      <c r="F6" s="279"/>
      <c r="G6" s="104"/>
      <c r="H6" s="280" t="s">
        <v>230</v>
      </c>
      <c r="I6" s="281"/>
      <c r="J6" s="104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8"/>
      <c r="AE6" s="98"/>
      <c r="AF6" s="98"/>
      <c r="AG6" s="98"/>
      <c r="AH6" s="100"/>
      <c r="AI6" s="100"/>
    </row>
    <row r="7" spans="1:41" ht="21" customHeight="1">
      <c r="A7" s="99"/>
      <c r="B7" s="99"/>
      <c r="C7" s="98"/>
      <c r="D7" s="98"/>
      <c r="E7" s="272" t="s">
        <v>231</v>
      </c>
      <c r="F7" s="273"/>
      <c r="G7" s="104"/>
      <c r="H7" s="274" t="s">
        <v>232</v>
      </c>
      <c r="I7" s="275"/>
      <c r="J7" s="104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8"/>
      <c r="AE7" s="98"/>
      <c r="AF7" s="98"/>
      <c r="AG7" s="98"/>
      <c r="AH7" s="100"/>
      <c r="AI7" s="100"/>
    </row>
    <row r="8" spans="1:41" ht="21" customHeight="1">
      <c r="A8" s="99"/>
      <c r="B8" s="99"/>
      <c r="C8" s="98"/>
      <c r="D8" s="98"/>
      <c r="E8" s="282" t="s">
        <v>233</v>
      </c>
      <c r="F8" s="283"/>
      <c r="G8" s="104"/>
      <c r="H8" s="284" t="s">
        <v>234</v>
      </c>
      <c r="I8" s="285"/>
      <c r="J8" s="104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8"/>
      <c r="AE8" s="98"/>
      <c r="AF8" s="98"/>
      <c r="AG8" s="98"/>
      <c r="AH8" s="100"/>
      <c r="AI8" s="100"/>
    </row>
    <row r="9" spans="1:41" ht="22.5" customHeight="1">
      <c r="A9" s="99"/>
      <c r="B9" s="99"/>
      <c r="C9" s="98"/>
      <c r="D9" s="98"/>
      <c r="E9" s="272" t="s">
        <v>235</v>
      </c>
      <c r="F9" s="273"/>
      <c r="G9" s="104"/>
      <c r="H9" s="274" t="s">
        <v>236</v>
      </c>
      <c r="I9" s="275"/>
      <c r="J9" s="104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8"/>
      <c r="AE9" s="98"/>
      <c r="AF9" s="98"/>
      <c r="AG9" s="98"/>
      <c r="AH9" s="100"/>
      <c r="AI9" s="100"/>
    </row>
    <row r="10" spans="1:41" ht="21" customHeight="1">
      <c r="A10" s="99"/>
      <c r="B10" s="99"/>
      <c r="C10" s="98"/>
      <c r="D10" s="98"/>
      <c r="E10" s="286" t="s">
        <v>237</v>
      </c>
      <c r="F10" s="287"/>
      <c r="G10" s="104"/>
      <c r="H10" s="280" t="s">
        <v>238</v>
      </c>
      <c r="I10" s="281"/>
      <c r="J10" s="104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8"/>
      <c r="AE10" s="98"/>
      <c r="AF10" s="98"/>
      <c r="AG10" s="98"/>
      <c r="AH10" s="100"/>
      <c r="AI10" s="100"/>
    </row>
    <row r="11" spans="1:41" ht="21" customHeight="1">
      <c r="A11" s="99"/>
      <c r="B11" s="99"/>
      <c r="C11" s="98"/>
      <c r="D11" s="98"/>
      <c r="E11" s="290" t="s">
        <v>239</v>
      </c>
      <c r="F11" s="291"/>
      <c r="G11" s="104"/>
      <c r="H11" s="274" t="s">
        <v>240</v>
      </c>
      <c r="I11" s="275"/>
      <c r="J11" s="104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8"/>
      <c r="AE11" s="98"/>
      <c r="AF11" s="98"/>
      <c r="AG11" s="98"/>
      <c r="AH11" s="100"/>
      <c r="AI11" s="100"/>
    </row>
    <row r="12" spans="1:41" ht="21" customHeight="1">
      <c r="A12" s="99"/>
      <c r="B12" s="99"/>
      <c r="C12" s="98"/>
      <c r="D12" s="98"/>
      <c r="E12" s="292" t="s">
        <v>241</v>
      </c>
      <c r="F12" s="293"/>
      <c r="G12" s="104"/>
      <c r="H12" s="280" t="s">
        <v>242</v>
      </c>
      <c r="I12" s="281"/>
      <c r="J12" s="104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8"/>
      <c r="AE12" s="98"/>
      <c r="AF12" s="98"/>
      <c r="AG12" s="98"/>
      <c r="AH12" s="100"/>
      <c r="AI12" s="100"/>
    </row>
    <row r="13" spans="1:41" ht="21" customHeight="1">
      <c r="A13" s="99"/>
      <c r="B13" s="99"/>
      <c r="C13" s="98"/>
      <c r="D13" s="98"/>
      <c r="E13" s="157" t="s">
        <v>243</v>
      </c>
      <c r="F13" s="157"/>
      <c r="G13" s="104"/>
      <c r="H13" s="274" t="s">
        <v>244</v>
      </c>
      <c r="I13" s="275"/>
      <c r="J13" s="104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8"/>
      <c r="AE13" s="98"/>
      <c r="AF13" s="98"/>
      <c r="AG13" s="98"/>
      <c r="AH13" s="100"/>
      <c r="AI13" s="100"/>
    </row>
    <row r="14" spans="1:41" ht="21" customHeight="1">
      <c r="A14" s="99"/>
      <c r="B14" s="99"/>
      <c r="C14" s="98"/>
      <c r="D14" s="98"/>
      <c r="E14" s="158" t="s">
        <v>245</v>
      </c>
      <c r="F14" s="158"/>
      <c r="G14" s="104"/>
      <c r="H14" s="280" t="s">
        <v>246</v>
      </c>
      <c r="I14" s="281"/>
      <c r="J14" s="104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8"/>
      <c r="AE14" s="98"/>
      <c r="AF14" s="98"/>
      <c r="AG14" s="98"/>
      <c r="AH14" s="100"/>
      <c r="AI14" s="100"/>
    </row>
    <row r="15" spans="1:41" ht="21" customHeight="1">
      <c r="A15" s="99"/>
      <c r="B15" s="99"/>
      <c r="C15" s="98"/>
      <c r="D15" s="98"/>
      <c r="E15" s="157" t="s">
        <v>247</v>
      </c>
      <c r="F15" s="157"/>
      <c r="G15" s="104"/>
      <c r="H15" s="274" t="s">
        <v>248</v>
      </c>
      <c r="I15" s="275"/>
      <c r="J15" s="104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8"/>
      <c r="AE15" s="98"/>
      <c r="AF15" s="98"/>
      <c r="AG15" s="98"/>
      <c r="AH15" s="100"/>
      <c r="AI15" s="100"/>
    </row>
    <row r="16" spans="1:41" ht="21" customHeight="1">
      <c r="A16" s="99"/>
      <c r="B16" s="99"/>
      <c r="C16" s="98"/>
      <c r="D16" s="98"/>
      <c r="E16" s="158" t="s">
        <v>249</v>
      </c>
      <c r="F16" s="158"/>
      <c r="G16" s="104"/>
      <c r="H16" s="280" t="s">
        <v>250</v>
      </c>
      <c r="I16" s="281"/>
      <c r="J16" s="104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8"/>
      <c r="AE16" s="98"/>
      <c r="AF16" s="98"/>
      <c r="AG16" s="98"/>
      <c r="AH16" s="100"/>
      <c r="AI16" s="100"/>
    </row>
    <row r="17" spans="1:35" ht="18.75">
      <c r="A17" s="99"/>
      <c r="B17" s="99"/>
      <c r="C17" s="98"/>
      <c r="D17" s="98"/>
      <c r="E17" s="157" t="s">
        <v>251</v>
      </c>
      <c r="F17" s="157"/>
      <c r="G17" s="104"/>
      <c r="H17" s="105" t="s">
        <v>252</v>
      </c>
      <c r="I17" s="102" t="s">
        <v>9</v>
      </c>
      <c r="J17" s="104">
        <v>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8"/>
      <c r="AE17" s="98"/>
      <c r="AF17" s="98"/>
      <c r="AG17" s="98"/>
      <c r="AH17" s="100"/>
      <c r="AI17" s="100"/>
    </row>
    <row r="18" spans="1:35" ht="18.75">
      <c r="A18" s="99"/>
      <c r="B18" s="99"/>
      <c r="C18" s="98"/>
      <c r="D18" s="98"/>
      <c r="E18" s="158" t="s">
        <v>253</v>
      </c>
      <c r="F18" s="158"/>
      <c r="G18" s="104"/>
      <c r="H18" s="280" t="s">
        <v>254</v>
      </c>
      <c r="I18" s="281"/>
      <c r="J18" s="104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8"/>
      <c r="AE18" s="98"/>
      <c r="AF18" s="98"/>
      <c r="AG18" s="98"/>
      <c r="AH18" s="100"/>
      <c r="AI18" s="100"/>
    </row>
    <row r="19" spans="1:35" ht="18.75">
      <c r="A19" s="99"/>
      <c r="B19" s="99"/>
      <c r="C19" s="98"/>
      <c r="D19" s="98"/>
      <c r="E19" s="157" t="s">
        <v>255</v>
      </c>
      <c r="F19" s="157"/>
      <c r="G19" s="104"/>
      <c r="H19" s="274" t="s">
        <v>256</v>
      </c>
      <c r="I19" s="275"/>
      <c r="J19" s="104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8"/>
      <c r="AE19" s="98"/>
      <c r="AF19" s="98"/>
      <c r="AG19" s="98"/>
      <c r="AH19" s="100"/>
      <c r="AI19" s="100"/>
    </row>
    <row r="20" spans="1:35" ht="18.75">
      <c r="A20" s="99"/>
      <c r="B20" s="99"/>
      <c r="C20" s="98"/>
      <c r="D20" s="98"/>
      <c r="E20" s="158" t="s">
        <v>257</v>
      </c>
      <c r="F20" s="158"/>
      <c r="G20" s="104"/>
      <c r="H20" s="280" t="s">
        <v>258</v>
      </c>
      <c r="I20" s="281"/>
      <c r="J20" s="106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8"/>
      <c r="AE20" s="98"/>
      <c r="AF20" s="98"/>
      <c r="AG20" s="98"/>
      <c r="AH20" s="100"/>
      <c r="AI20" s="100"/>
    </row>
    <row r="21" spans="1:35" ht="18.75">
      <c r="A21" s="99"/>
      <c r="B21" s="99"/>
      <c r="C21" s="99"/>
      <c r="D21" s="99"/>
      <c r="E21" s="157" t="s">
        <v>259</v>
      </c>
      <c r="F21" s="157"/>
      <c r="G21" s="104"/>
      <c r="H21" s="288" t="s">
        <v>260</v>
      </c>
      <c r="I21" s="289"/>
      <c r="J21" s="106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107"/>
      <c r="AI21" s="107"/>
    </row>
    <row r="22" spans="1:3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107"/>
      <c r="AI22" s="107"/>
    </row>
    <row r="23" spans="1:35" ht="18.75">
      <c r="A23" s="99"/>
      <c r="B23" s="99"/>
      <c r="C23" s="99"/>
      <c r="D23" s="99"/>
      <c r="E23" s="99"/>
      <c r="F23" s="99"/>
      <c r="G23" s="108" t="s">
        <v>261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107"/>
      <c r="AI23" s="107"/>
    </row>
    <row r="24" spans="1:35" ht="15.75" thickBot="1">
      <c r="A24" s="109"/>
      <c r="B24" s="109"/>
      <c r="C24" s="109"/>
      <c r="D24" s="109"/>
      <c r="E24" s="109"/>
      <c r="F24" s="109"/>
      <c r="G24" s="109"/>
      <c r="H24" s="10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7"/>
      <c r="AI24" s="107"/>
    </row>
    <row r="25" spans="1:35" ht="20.25">
      <c r="A25" s="298" t="s">
        <v>262</v>
      </c>
      <c r="B25" s="299"/>
      <c r="C25" s="299"/>
      <c r="D25" s="299"/>
      <c r="E25" s="299"/>
      <c r="F25" s="299"/>
      <c r="G25" s="299"/>
      <c r="H25" s="300"/>
      <c r="I25" s="110"/>
      <c r="J25" s="111"/>
      <c r="K25" s="111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107"/>
      <c r="AI25" s="107"/>
    </row>
    <row r="26" spans="1:35" ht="21">
      <c r="A26" s="112" t="s">
        <v>263</v>
      </c>
      <c r="B26" s="113" t="s">
        <v>264</v>
      </c>
      <c r="C26" s="114" t="s">
        <v>265</v>
      </c>
      <c r="D26" s="114" t="s">
        <v>42</v>
      </c>
      <c r="E26" s="115" t="s">
        <v>266</v>
      </c>
      <c r="F26" s="115"/>
      <c r="G26" s="116"/>
      <c r="H26" s="117"/>
      <c r="I26" s="116"/>
      <c r="J26" s="116"/>
      <c r="K26" s="114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107"/>
      <c r="AI26" s="107"/>
    </row>
    <row r="27" spans="1:35" ht="18.75">
      <c r="A27" s="118" t="s">
        <v>267</v>
      </c>
      <c r="B27" s="119" t="s">
        <v>268</v>
      </c>
      <c r="C27" s="153">
        <f>'GA 55'!C7</f>
        <v>45100</v>
      </c>
      <c r="D27" s="153">
        <f>'GA 55'!E7</f>
        <v>3608</v>
      </c>
      <c r="E27" s="116"/>
      <c r="F27" s="116"/>
      <c r="G27" s="116"/>
      <c r="H27" s="117"/>
      <c r="I27" s="116"/>
      <c r="J27" s="116"/>
      <c r="K27" s="114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107"/>
      <c r="AI27" s="107"/>
    </row>
    <row r="28" spans="1:35" ht="23.25">
      <c r="A28" s="118" t="s">
        <v>269</v>
      </c>
      <c r="B28" s="119" t="s">
        <v>268</v>
      </c>
      <c r="C28" s="153">
        <f>'GA 55'!C8</f>
        <v>45100</v>
      </c>
      <c r="D28" s="153">
        <f>'GA 55'!E8</f>
        <v>3608</v>
      </c>
      <c r="E28" s="301" t="s">
        <v>270</v>
      </c>
      <c r="F28" s="301"/>
      <c r="G28" s="301"/>
      <c r="H28" s="120"/>
      <c r="I28" s="121"/>
      <c r="J28" s="121"/>
      <c r="K28" s="114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107"/>
      <c r="AI28" s="107"/>
    </row>
    <row r="29" spans="1:35" ht="20.25">
      <c r="A29" s="118" t="s">
        <v>271</v>
      </c>
      <c r="B29" s="119" t="s">
        <v>268</v>
      </c>
      <c r="C29" s="153">
        <f>'GA 55'!C9</f>
        <v>45100</v>
      </c>
      <c r="D29" s="153">
        <f>'GA 55'!E9</f>
        <v>3608</v>
      </c>
      <c r="E29" s="121"/>
      <c r="F29" s="121"/>
      <c r="G29" s="121"/>
      <c r="H29" s="122" t="s">
        <v>272</v>
      </c>
      <c r="I29" s="123"/>
      <c r="J29" s="121"/>
      <c r="K29" s="114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107"/>
      <c r="AI29" s="107"/>
    </row>
    <row r="30" spans="1:35" ht="18.75">
      <c r="A30" s="118" t="s">
        <v>273</v>
      </c>
      <c r="B30" s="119" t="s">
        <v>268</v>
      </c>
      <c r="C30" s="153">
        <f>'GA 55'!C10</f>
        <v>45100</v>
      </c>
      <c r="D30" s="153">
        <f>'GA 55'!E10</f>
        <v>3608</v>
      </c>
      <c r="E30" s="114"/>
      <c r="F30" s="114"/>
      <c r="G30" s="114"/>
      <c r="H30" s="302" t="s">
        <v>274</v>
      </c>
      <c r="I30" s="124"/>
      <c r="J30" s="124"/>
      <c r="K30" s="124"/>
      <c r="L30" s="124"/>
      <c r="M30" s="124"/>
      <c r="N30" s="124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107"/>
      <c r="AI30" s="107"/>
    </row>
    <row r="31" spans="1:35" ht="26.25">
      <c r="A31" s="118" t="s">
        <v>275</v>
      </c>
      <c r="B31" s="119" t="s">
        <v>268</v>
      </c>
      <c r="C31" s="153">
        <f>'GA 55'!C11</f>
        <v>46500</v>
      </c>
      <c r="D31" s="153">
        <f>'GA 55'!E11</f>
        <v>3720</v>
      </c>
      <c r="E31" s="303" t="s">
        <v>276</v>
      </c>
      <c r="F31" s="303"/>
      <c r="G31" s="125">
        <f>G37</f>
        <v>8480</v>
      </c>
      <c r="H31" s="302"/>
      <c r="I31" s="124"/>
      <c r="J31" s="124"/>
      <c r="K31" s="124"/>
      <c r="L31" s="124"/>
      <c r="M31" s="124"/>
      <c r="N31" s="124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07"/>
      <c r="AI31" s="107"/>
    </row>
    <row r="32" spans="1:35" ht="23.25">
      <c r="A32" s="118" t="s">
        <v>277</v>
      </c>
      <c r="B32" s="119" t="s">
        <v>268</v>
      </c>
      <c r="C32" s="153">
        <f>'GA 55'!C12</f>
        <v>46500</v>
      </c>
      <c r="D32" s="153">
        <f>'GA 55'!E12</f>
        <v>3720</v>
      </c>
      <c r="E32" s="304" t="s">
        <v>278</v>
      </c>
      <c r="F32" s="304"/>
      <c r="G32" s="126">
        <f>IF((G31*12)&gt;C39*10%, MIN(ROUND(G31*12-(C39)*10%,0),G35),0)</f>
        <v>44192</v>
      </c>
      <c r="H32" s="305" t="s">
        <v>279</v>
      </c>
      <c r="I32" s="127"/>
      <c r="J32" s="128"/>
      <c r="K32" s="114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107"/>
      <c r="AI32" s="107"/>
    </row>
    <row r="33" spans="1:35" ht="18.75">
      <c r="A33" s="118" t="s">
        <v>280</v>
      </c>
      <c r="B33" s="119" t="s">
        <v>268</v>
      </c>
      <c r="C33" s="153">
        <f>'GA 55'!C13</f>
        <v>46500</v>
      </c>
      <c r="D33" s="153">
        <f>'GA 55'!E13</f>
        <v>3720</v>
      </c>
      <c r="E33" s="129"/>
      <c r="F33" s="129"/>
      <c r="G33" s="114"/>
      <c r="H33" s="305"/>
      <c r="I33" s="127"/>
      <c r="J33" s="114"/>
      <c r="K33" s="114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107"/>
      <c r="AI33" s="107"/>
    </row>
    <row r="34" spans="1:35" ht="18.75">
      <c r="A34" s="118" t="s">
        <v>281</v>
      </c>
      <c r="B34" s="119" t="s">
        <v>268</v>
      </c>
      <c r="C34" s="153">
        <f>'GA 55'!C14</f>
        <v>46500</v>
      </c>
      <c r="D34" s="153">
        <f>'GA 55'!E14</f>
        <v>3720</v>
      </c>
      <c r="E34" s="129"/>
      <c r="F34" s="129"/>
      <c r="G34" s="114"/>
      <c r="H34" s="130"/>
      <c r="I34" s="114"/>
      <c r="J34" s="114"/>
      <c r="K34" s="114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107"/>
      <c r="AI34" s="107"/>
    </row>
    <row r="35" spans="1:35" ht="37.5">
      <c r="A35" s="118" t="s">
        <v>282</v>
      </c>
      <c r="B35" s="119" t="s">
        <v>268</v>
      </c>
      <c r="C35" s="153">
        <f>'GA 55'!C15</f>
        <v>46500</v>
      </c>
      <c r="D35" s="153">
        <f>'GA 55'!E15</f>
        <v>3720</v>
      </c>
      <c r="E35" s="294" t="s">
        <v>283</v>
      </c>
      <c r="F35" s="294"/>
      <c r="G35" s="131">
        <f>D39</f>
        <v>44192</v>
      </c>
      <c r="H35" s="132" t="s">
        <v>284</v>
      </c>
      <c r="I35" s="133"/>
      <c r="J35" s="134"/>
      <c r="K35" s="114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107"/>
      <c r="AI35" s="107"/>
    </row>
    <row r="36" spans="1:35" ht="22.5">
      <c r="A36" s="118" t="s">
        <v>285</v>
      </c>
      <c r="B36" s="119" t="s">
        <v>268</v>
      </c>
      <c r="C36" s="153">
        <f>'GA 55'!C16</f>
        <v>46500</v>
      </c>
      <c r="D36" s="153">
        <f>'GA 55'!E16</f>
        <v>3720</v>
      </c>
      <c r="E36" s="295" t="s">
        <v>286</v>
      </c>
      <c r="F36" s="295"/>
      <c r="G36" s="135">
        <f>ROUND(((10%*C39)+D39),0)</f>
        <v>101757</v>
      </c>
      <c r="H36" s="136" t="s">
        <v>287</v>
      </c>
      <c r="I36" s="137"/>
      <c r="J36" s="138"/>
      <c r="K36" s="114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107"/>
      <c r="AI36" s="107"/>
    </row>
    <row r="37" spans="1:35" ht="22.5">
      <c r="A37" s="118" t="s">
        <v>288</v>
      </c>
      <c r="B37" s="119" t="s">
        <v>268</v>
      </c>
      <c r="C37" s="153">
        <f>'GA 55'!C17</f>
        <v>46500</v>
      </c>
      <c r="D37" s="153">
        <f>'GA 55'!E17</f>
        <v>3720</v>
      </c>
      <c r="E37" s="296" t="s">
        <v>289</v>
      </c>
      <c r="F37" s="296"/>
      <c r="G37" s="139">
        <f>ROUND(G36/B39, 0)</f>
        <v>8480</v>
      </c>
      <c r="H37" s="297" t="s">
        <v>290</v>
      </c>
      <c r="I37" s="140"/>
      <c r="J37" s="114"/>
      <c r="K37" s="114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107"/>
      <c r="AI37" s="107"/>
    </row>
    <row r="38" spans="1:35" ht="18.75">
      <c r="A38" s="118" t="s">
        <v>291</v>
      </c>
      <c r="B38" s="119" t="s">
        <v>268</v>
      </c>
      <c r="C38" s="153">
        <f>'GA 55'!C18</f>
        <v>46500</v>
      </c>
      <c r="D38" s="153">
        <f>'GA 55'!E18</f>
        <v>3720</v>
      </c>
      <c r="E38" s="141"/>
      <c r="F38" s="141"/>
      <c r="G38" s="141"/>
      <c r="H38" s="297"/>
      <c r="I38" s="140"/>
      <c r="J38" s="141"/>
      <c r="K38" s="141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107"/>
      <c r="AI38" s="107"/>
    </row>
    <row r="39" spans="1:35" ht="19.5" thickBot="1">
      <c r="A39" s="142" t="s">
        <v>292</v>
      </c>
      <c r="B39" s="143">
        <f>COUNTIF(B27:B38, "Y")</f>
        <v>12</v>
      </c>
      <c r="C39" s="144">
        <f>ROUND((SUM(C27:C38)),0)+C40</f>
        <v>575650</v>
      </c>
      <c r="D39" s="144">
        <f>ROUND((SUM(D27:D38)),0)+D40</f>
        <v>44192</v>
      </c>
      <c r="E39" s="145" t="s">
        <v>293</v>
      </c>
      <c r="F39" s="145"/>
      <c r="G39" s="146"/>
      <c r="H39" s="147"/>
      <c r="I39" s="114"/>
      <c r="J39" s="114"/>
      <c r="K39" s="114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107"/>
      <c r="AI39" s="107"/>
    </row>
    <row r="40" spans="1:35">
      <c r="A40" s="148"/>
      <c r="B40" s="148"/>
      <c r="C40" s="149">
        <f>SUM('GA 55'!C20:C26)+SUM('GA 55'!E20:E26)</f>
        <v>23250</v>
      </c>
      <c r="D40" s="149">
        <f>SUM([1]Bills!F23:F27)</f>
        <v>0</v>
      </c>
      <c r="E40" s="148"/>
      <c r="F40" s="148"/>
      <c r="G40" s="148"/>
      <c r="H40" s="148"/>
      <c r="I40" s="150"/>
      <c r="J40" s="150"/>
      <c r="K40" s="150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107"/>
      <c r="AI40" s="107"/>
    </row>
    <row r="41" spans="1:35" ht="18.75" hidden="1">
      <c r="A41" s="150"/>
      <c r="B41" s="150"/>
      <c r="C41" s="150"/>
      <c r="D41" s="150"/>
      <c r="E41" s="151" t="s">
        <v>294</v>
      </c>
      <c r="F41" s="151"/>
      <c r="G41" s="152">
        <f>IF((G31*12)&gt;('[1]GA55 Summry'!C26+'[1]GA55 Summry'!D26)*10%, MIN(ROUND(G31*12-('[1]GA55 Summry'!C26+'[1]GA55 Summry'!D26)*10%,0),G35),0)</f>
        <v>33080</v>
      </c>
      <c r="H41" s="150"/>
      <c r="I41" s="150"/>
      <c r="J41" s="150"/>
      <c r="K41" s="150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107"/>
      <c r="AI41" s="107"/>
    </row>
    <row r="42" spans="1:35" hidden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107"/>
      <c r="AI42" s="107"/>
    </row>
    <row r="43" spans="1:35" hidden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107"/>
      <c r="AI43" s="107"/>
    </row>
    <row r="44" spans="1:35" hidden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107"/>
      <c r="AI44" s="107"/>
    </row>
    <row r="45" spans="1:35" hidden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107"/>
      <c r="AI45" s="107"/>
    </row>
    <row r="46" spans="1:35" hidden="1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107"/>
      <c r="AI46" s="107"/>
    </row>
    <row r="47" spans="1:35" hidden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107"/>
      <c r="AI47" s="107"/>
    </row>
    <row r="48" spans="1:35" hidden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107"/>
      <c r="AI48" s="107"/>
    </row>
    <row r="49" spans="1:35" hidden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107"/>
      <c r="AI49" s="107"/>
    </row>
    <row r="50" spans="1:35" hidden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107"/>
      <c r="AI50" s="107"/>
    </row>
    <row r="51" spans="1:35" hidden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107"/>
      <c r="AI51" s="107"/>
    </row>
    <row r="52" spans="1:35" hidden="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107"/>
      <c r="AI52" s="107"/>
    </row>
    <row r="53" spans="1:35" hidden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107"/>
      <c r="AI53" s="107"/>
    </row>
    <row r="54" spans="1:35" hidden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107"/>
      <c r="AI54" s="107"/>
    </row>
    <row r="55" spans="1:35" hidden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107"/>
      <c r="AI55" s="107"/>
    </row>
    <row r="56" spans="1:35" hidden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107"/>
      <c r="AI56" s="107"/>
    </row>
    <row r="57" spans="1:35" hidden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107"/>
      <c r="AI57" s="107"/>
    </row>
    <row r="58" spans="1:35" hidden="1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107"/>
      <c r="AI58" s="107"/>
    </row>
    <row r="59" spans="1:35" hidden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107"/>
      <c r="AI59" s="107"/>
    </row>
    <row r="60" spans="1:35" hidden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107"/>
      <c r="AI60" s="107"/>
    </row>
    <row r="61" spans="1:35" hidden="1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107"/>
      <c r="AI61" s="107"/>
    </row>
    <row r="62" spans="1:35" hidden="1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107"/>
      <c r="AI62" s="107"/>
    </row>
    <row r="63" spans="1:35" hidden="1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107"/>
      <c r="AI63" s="107"/>
    </row>
    <row r="64" spans="1:35" hidden="1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107"/>
      <c r="AI64" s="107"/>
    </row>
    <row r="65" spans="1:35" hidden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107"/>
      <c r="AI65" s="107"/>
    </row>
    <row r="66" spans="1:35" hidden="1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107"/>
      <c r="AI66" s="107"/>
    </row>
    <row r="67" spans="1:35" hidden="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107"/>
      <c r="AI67" s="107"/>
    </row>
    <row r="68" spans="1:35" hidden="1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107"/>
      <c r="AI68" s="107"/>
    </row>
    <row r="69" spans="1:35" hidden="1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107"/>
      <c r="AI69" s="107"/>
    </row>
    <row r="70" spans="1:35" hidden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107"/>
      <c r="AI70" s="107"/>
    </row>
    <row r="71" spans="1:35" hidden="1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107"/>
      <c r="AI71" s="107"/>
    </row>
    <row r="72" spans="1:35" hidden="1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107"/>
      <c r="AI72" s="107"/>
    </row>
    <row r="73" spans="1:35" hidden="1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107"/>
      <c r="AI73" s="107"/>
    </row>
    <row r="74" spans="1:35" hidden="1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107"/>
      <c r="AI74" s="107"/>
    </row>
    <row r="75" spans="1:35" hidden="1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107"/>
      <c r="AI75" s="107"/>
    </row>
    <row r="76" spans="1:35" hidden="1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107"/>
      <c r="AI76" s="107"/>
    </row>
    <row r="77" spans="1:35" hidden="1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107"/>
      <c r="AI77" s="107"/>
    </row>
    <row r="78" spans="1:35" hidden="1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107"/>
      <c r="AI78" s="107"/>
    </row>
    <row r="79" spans="1:35" hidden="1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107"/>
      <c r="AI79" s="107"/>
    </row>
    <row r="80" spans="1:35" hidden="1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107"/>
      <c r="AI80" s="107"/>
    </row>
    <row r="81" spans="1:35" hidden="1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107"/>
      <c r="AI81" s="107"/>
    </row>
    <row r="82" spans="1:35" hidden="1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107"/>
      <c r="AI82" s="107"/>
    </row>
    <row r="83" spans="1:35" hidden="1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107"/>
      <c r="AI83" s="107"/>
    </row>
    <row r="84" spans="1:35" hidden="1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107"/>
      <c r="AI84" s="107"/>
    </row>
    <row r="85" spans="1:35" hidden="1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107"/>
      <c r="AI85" s="107"/>
    </row>
    <row r="86" spans="1:35" hidden="1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107"/>
      <c r="AI86" s="107"/>
    </row>
    <row r="87" spans="1:35" hidden="1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107"/>
      <c r="AI87" s="107"/>
    </row>
    <row r="88" spans="1:35" hidden="1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107"/>
      <c r="AI88" s="107"/>
    </row>
    <row r="89" spans="1:35" hidden="1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107"/>
      <c r="AI89" s="107"/>
    </row>
    <row r="90" spans="1:35" hidden="1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107"/>
      <c r="AI90" s="107"/>
    </row>
    <row r="91" spans="1:35" hidden="1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107"/>
      <c r="AI91" s="107"/>
    </row>
    <row r="92" spans="1:35" hidden="1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107"/>
      <c r="AI92" s="107"/>
    </row>
    <row r="93" spans="1:35" hidden="1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107"/>
      <c r="AI93" s="107"/>
    </row>
    <row r="94" spans="1:35" hidden="1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107"/>
      <c r="AI94" s="107"/>
    </row>
    <row r="95" spans="1:35" hidden="1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107"/>
      <c r="AI95" s="107"/>
    </row>
    <row r="96" spans="1:35" hidden="1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107"/>
      <c r="AI96" s="107"/>
    </row>
    <row r="97" spans="1:35" hidden="1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107"/>
      <c r="AI97" s="107"/>
    </row>
    <row r="98" spans="1:35" hidden="1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107"/>
      <c r="AI98" s="107"/>
    </row>
    <row r="99" spans="1:35" hidden="1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107"/>
      <c r="AI99" s="107"/>
    </row>
    <row r="100" spans="1:35" hidden="1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107"/>
      <c r="AI100" s="107"/>
    </row>
    <row r="101" spans="1:35" hidden="1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107"/>
      <c r="AI101" s="107"/>
    </row>
    <row r="102" spans="1:35" hidden="1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107"/>
      <c r="AI102" s="107"/>
    </row>
    <row r="103" spans="1:35" hidden="1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107"/>
      <c r="AI103" s="107"/>
    </row>
    <row r="104" spans="1:35" hidden="1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107"/>
      <c r="AI104" s="107"/>
    </row>
    <row r="105" spans="1:35" hidden="1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107"/>
      <c r="AI105" s="107"/>
    </row>
    <row r="106" spans="1:35" hidden="1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107"/>
      <c r="AI106" s="107"/>
    </row>
    <row r="107" spans="1:35" hidden="1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107"/>
      <c r="AI107" s="107"/>
    </row>
    <row r="108" spans="1:35" hidden="1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107"/>
      <c r="AI108" s="107"/>
    </row>
    <row r="109" spans="1:35" hidden="1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107"/>
      <c r="AI109" s="107"/>
    </row>
    <row r="110" spans="1:35" hidden="1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107"/>
      <c r="AI110" s="107"/>
    </row>
    <row r="111" spans="1:35" hidden="1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107"/>
      <c r="AI111" s="107"/>
    </row>
    <row r="112" spans="1:35" hidden="1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107"/>
      <c r="AI112" s="107"/>
    </row>
    <row r="113" spans="1:35" hidden="1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107"/>
      <c r="AI113" s="107"/>
    </row>
    <row r="114" spans="1:35" hidden="1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107"/>
      <c r="AI114" s="107"/>
    </row>
    <row r="115" spans="1:35" hidden="1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107"/>
      <c r="AI115" s="107"/>
    </row>
    <row r="116" spans="1:35" hidden="1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107"/>
      <c r="AI116" s="107"/>
    </row>
    <row r="117" spans="1:35" hidden="1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107"/>
      <c r="AI117" s="107"/>
    </row>
    <row r="118" spans="1:35" hidden="1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107"/>
      <c r="AI118" s="107"/>
    </row>
    <row r="119" spans="1:35" hidden="1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107"/>
      <c r="AI119" s="107"/>
    </row>
    <row r="120" spans="1:35" hidden="1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107"/>
      <c r="AI120" s="107"/>
    </row>
    <row r="121" spans="1:35" hidden="1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107"/>
      <c r="AI121" s="107"/>
    </row>
    <row r="122" spans="1:35" hidden="1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107"/>
      <c r="AI122" s="107"/>
    </row>
    <row r="123" spans="1:35" hidden="1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107"/>
      <c r="AI123" s="107"/>
    </row>
    <row r="124" spans="1:35" hidden="1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107"/>
      <c r="AI124" s="107"/>
    </row>
    <row r="125" spans="1:35" hidden="1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107"/>
      <c r="AI125" s="107"/>
    </row>
    <row r="126" spans="1:35" hidden="1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107"/>
      <c r="AI126" s="107"/>
    </row>
    <row r="127" spans="1:35" hidden="1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107"/>
      <c r="AI127" s="107"/>
    </row>
    <row r="128" spans="1:35" hidden="1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107"/>
      <c r="AI128" s="107"/>
    </row>
    <row r="129" spans="1:35" hidden="1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107"/>
      <c r="AI129" s="107"/>
    </row>
    <row r="130" spans="1:35" hidden="1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107"/>
      <c r="AI130" s="107"/>
    </row>
    <row r="131" spans="1:35" hidden="1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107"/>
      <c r="AI131" s="107"/>
    </row>
    <row r="132" spans="1:35" hidden="1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107"/>
      <c r="AI132" s="107"/>
    </row>
    <row r="133" spans="1:35" hidden="1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107"/>
      <c r="AI133" s="107"/>
    </row>
    <row r="134" spans="1:35" hidden="1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107"/>
      <c r="AI134" s="107"/>
    </row>
    <row r="135" spans="1:35" hidden="1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107"/>
      <c r="AI135" s="107"/>
    </row>
    <row r="136" spans="1:35" hidden="1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107"/>
      <c r="AI136" s="107"/>
    </row>
    <row r="137" spans="1:35" hidden="1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107"/>
      <c r="AI137" s="107"/>
    </row>
    <row r="138" spans="1:35" hidden="1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107"/>
      <c r="AI138" s="107"/>
    </row>
    <row r="139" spans="1:35" hidden="1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107"/>
      <c r="AI139" s="107"/>
    </row>
    <row r="140" spans="1:35" hidden="1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107"/>
      <c r="AI140" s="107"/>
    </row>
    <row r="141" spans="1:35" hidden="1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107"/>
      <c r="AI141" s="107"/>
    </row>
    <row r="142" spans="1:35" hidden="1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107"/>
      <c r="AI142" s="107"/>
    </row>
    <row r="143" spans="1:35" hidden="1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107"/>
      <c r="AI143" s="107"/>
    </row>
    <row r="144" spans="1:35" hidden="1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107"/>
      <c r="AI144" s="107"/>
    </row>
    <row r="145" spans="1:35" hidden="1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107"/>
      <c r="AI145" s="107"/>
    </row>
    <row r="146" spans="1:35" hidden="1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107"/>
      <c r="AI146" s="107"/>
    </row>
    <row r="147" spans="1:35" hidden="1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107"/>
      <c r="AI147" s="107"/>
    </row>
    <row r="148" spans="1:35" hidden="1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107"/>
      <c r="AI148" s="107"/>
    </row>
    <row r="149" spans="1:35" hidden="1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107"/>
      <c r="AI149" s="107"/>
    </row>
    <row r="150" spans="1:35" hidden="1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107"/>
      <c r="AI150" s="107"/>
    </row>
    <row r="151" spans="1:35" hidden="1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107"/>
      <c r="AI151" s="107"/>
    </row>
    <row r="152" spans="1:35" hidden="1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107"/>
      <c r="AI152" s="107"/>
    </row>
    <row r="153" spans="1:35" hidden="1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107"/>
      <c r="AI153" s="107"/>
    </row>
    <row r="154" spans="1:35" hidden="1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107"/>
      <c r="AI154" s="107"/>
    </row>
    <row r="155" spans="1:35" hidden="1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107"/>
      <c r="AI155" s="107"/>
    </row>
    <row r="156" spans="1:35" hidden="1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107"/>
      <c r="AI156" s="107"/>
    </row>
    <row r="157" spans="1:35" hidden="1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107"/>
      <c r="AI157" s="107"/>
    </row>
    <row r="158" spans="1:35" hidden="1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107"/>
      <c r="AI158" s="107"/>
    </row>
    <row r="159" spans="1:35" hidden="1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107"/>
      <c r="AI159" s="107"/>
    </row>
    <row r="160" spans="1:35" hidden="1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107"/>
      <c r="AI160" s="107"/>
    </row>
    <row r="161" spans="1:35" hidden="1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107"/>
      <c r="AI161" s="107"/>
    </row>
    <row r="162" spans="1:35" hidden="1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107"/>
      <c r="AI162" s="107"/>
    </row>
    <row r="163" spans="1:35" hidden="1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107"/>
      <c r="AI163" s="107"/>
    </row>
    <row r="164" spans="1:35" hidden="1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107"/>
      <c r="AI164" s="107"/>
    </row>
    <row r="165" spans="1:35" hidden="1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107"/>
      <c r="AI165" s="107"/>
    </row>
    <row r="166" spans="1:35" hidden="1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107"/>
      <c r="AI166" s="107"/>
    </row>
    <row r="167" spans="1:35" hidden="1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107"/>
      <c r="AI167" s="107"/>
    </row>
    <row r="168" spans="1:35" hidden="1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107"/>
      <c r="AI168" s="107"/>
    </row>
    <row r="169" spans="1:35" hidden="1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107"/>
      <c r="AI169" s="107"/>
    </row>
    <row r="170" spans="1:35" hidden="1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107"/>
      <c r="AI170" s="107"/>
    </row>
    <row r="171" spans="1:35" hidden="1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107"/>
      <c r="AI171" s="107"/>
    </row>
    <row r="172" spans="1:35" hidden="1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107"/>
      <c r="AI172" s="107"/>
    </row>
    <row r="173" spans="1:35" hidden="1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107"/>
      <c r="AI173" s="107"/>
    </row>
    <row r="174" spans="1:35" hidden="1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107"/>
      <c r="AI174" s="107"/>
    </row>
    <row r="175" spans="1:35" hidden="1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107"/>
      <c r="AI175" s="107"/>
    </row>
    <row r="176" spans="1:35" hidden="1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107"/>
      <c r="AI176" s="107"/>
    </row>
    <row r="177" spans="1:35" hidden="1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107"/>
      <c r="AI177" s="107"/>
    </row>
    <row r="178" spans="1:35" hidden="1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107"/>
      <c r="AI178" s="107"/>
    </row>
    <row r="179" spans="1:35" hidden="1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107"/>
      <c r="AI179" s="107"/>
    </row>
    <row r="180" spans="1:35" hidden="1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107"/>
      <c r="AI180" s="107"/>
    </row>
    <row r="181" spans="1:35" hidden="1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107"/>
      <c r="AI181" s="107"/>
    </row>
    <row r="182" spans="1:35" hidden="1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107"/>
      <c r="AI182" s="107"/>
    </row>
    <row r="183" spans="1:35" hidden="1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107"/>
      <c r="AI183" s="107"/>
    </row>
    <row r="184" spans="1:35" hidden="1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107"/>
      <c r="AI184" s="107"/>
    </row>
    <row r="185" spans="1:35" hidden="1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107"/>
      <c r="AI185" s="107"/>
    </row>
    <row r="186" spans="1:35" hidden="1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107"/>
      <c r="AI186" s="107"/>
    </row>
    <row r="187" spans="1:35" hidden="1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107"/>
      <c r="AI187" s="107"/>
    </row>
    <row r="188" spans="1:35" hidden="1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107"/>
      <c r="AI188" s="107"/>
    </row>
    <row r="189" spans="1:35" hidden="1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107"/>
      <c r="AI189" s="107"/>
    </row>
    <row r="190" spans="1:35" hidden="1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107"/>
      <c r="AI190" s="107"/>
    </row>
    <row r="191" spans="1:35" hidden="1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107"/>
      <c r="AI191" s="107"/>
    </row>
    <row r="192" spans="1:35" hidden="1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107"/>
      <c r="AI192" s="107"/>
    </row>
    <row r="193" spans="1:35" hidden="1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107"/>
      <c r="AI193" s="107"/>
    </row>
    <row r="194" spans="1:35" hidden="1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107"/>
      <c r="AI194" s="107"/>
    </row>
    <row r="195" spans="1:35" hidden="1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107"/>
      <c r="AI195" s="107"/>
    </row>
    <row r="196" spans="1:35" hidden="1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107"/>
      <c r="AI196" s="107"/>
    </row>
    <row r="197" spans="1:35" hidden="1">
      <c r="A197" s="22"/>
      <c r="B197" s="22"/>
      <c r="C197" s="22"/>
      <c r="D197" s="22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</row>
    <row r="198" spans="1:35" hidden="1">
      <c r="A198" s="22"/>
      <c r="B198" s="22"/>
      <c r="C198" s="22"/>
      <c r="D198" s="22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</row>
    <row r="199" spans="1:35" hidden="1">
      <c r="A199" s="22"/>
      <c r="B199" s="22"/>
      <c r="C199" s="22"/>
      <c r="D199" s="22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</row>
    <row r="200" spans="1:35" hidden="1">
      <c r="A200" s="22"/>
      <c r="B200" s="22"/>
      <c r="C200" s="22"/>
      <c r="D200" s="22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</row>
    <row r="201" spans="1:35" hidden="1">
      <c r="A201" s="22"/>
      <c r="B201" s="22"/>
      <c r="C201" s="22"/>
      <c r="D201" s="22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</row>
    <row r="202" spans="1:35" hidden="1">
      <c r="A202" s="22"/>
      <c r="B202" s="22"/>
      <c r="C202" s="22"/>
      <c r="D202" s="22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</row>
    <row r="203" spans="1:35" hidden="1">
      <c r="A203" s="22"/>
      <c r="B203" s="22"/>
      <c r="C203" s="22"/>
      <c r="D203" s="22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</row>
    <row r="204" spans="1:35" hidden="1">
      <c r="A204" s="22"/>
      <c r="B204" s="22"/>
      <c r="C204" s="22"/>
      <c r="D204" s="22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</row>
    <row r="205" spans="1:35" hidden="1">
      <c r="A205" s="22"/>
      <c r="B205" s="22"/>
      <c r="C205" s="22"/>
      <c r="D205" s="22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</row>
    <row r="206" spans="1:35" hidden="1">
      <c r="A206" s="22"/>
      <c r="B206" s="22"/>
      <c r="C206" s="22"/>
      <c r="D206" s="22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</row>
    <row r="207" spans="1:35" hidden="1">
      <c r="A207" s="22"/>
      <c r="B207" s="22"/>
      <c r="C207" s="22"/>
      <c r="D207" s="22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</row>
    <row r="208" spans="1:35" hidden="1">
      <c r="A208" s="22"/>
      <c r="B208" s="22"/>
      <c r="C208" s="22"/>
      <c r="D208" s="22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</row>
    <row r="209" spans="1:35" hidden="1">
      <c r="A209" s="22"/>
      <c r="B209" s="22"/>
      <c r="C209" s="22"/>
      <c r="D209" s="22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</row>
    <row r="210" spans="1:35" hidden="1">
      <c r="A210" s="22"/>
      <c r="B210" s="22"/>
      <c r="C210" s="22"/>
      <c r="D210" s="22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</row>
    <row r="211" spans="1:35" hidden="1">
      <c r="A211" s="22"/>
      <c r="B211" s="22"/>
      <c r="C211" s="22"/>
      <c r="D211" s="22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</row>
    <row r="212" spans="1:35" hidden="1">
      <c r="A212" s="22"/>
      <c r="B212" s="22"/>
      <c r="C212" s="22"/>
      <c r="D212" s="22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</row>
    <row r="213" spans="1:35" hidden="1">
      <c r="A213" s="22"/>
      <c r="B213" s="22"/>
      <c r="C213" s="22"/>
      <c r="D213" s="22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</row>
    <row r="214" spans="1:35" hidden="1">
      <c r="A214" s="22"/>
      <c r="B214" s="22"/>
      <c r="C214" s="22"/>
      <c r="D214" s="22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</row>
    <row r="215" spans="1:35" hidden="1">
      <c r="A215" s="22"/>
      <c r="B215" s="22"/>
      <c r="C215" s="22"/>
      <c r="D215" s="22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</row>
    <row r="216" spans="1:35" hidden="1">
      <c r="A216" s="22"/>
      <c r="B216" s="22"/>
      <c r="C216" s="22"/>
      <c r="D216" s="22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</row>
    <row r="217" spans="1:35" hidden="1">
      <c r="A217" s="22"/>
      <c r="B217" s="22"/>
      <c r="C217" s="22"/>
      <c r="D217" s="22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</row>
    <row r="218" spans="1:35" hidden="1">
      <c r="A218" s="22"/>
      <c r="B218" s="22"/>
      <c r="C218" s="22"/>
      <c r="D218" s="22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</row>
    <row r="219" spans="1:35" hidden="1">
      <c r="A219" s="22"/>
      <c r="B219" s="22"/>
      <c r="C219" s="22"/>
      <c r="D219" s="22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</row>
    <row r="220" spans="1:35" hidden="1">
      <c r="A220" s="22"/>
      <c r="B220" s="22"/>
      <c r="C220" s="22"/>
      <c r="D220" s="22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</row>
    <row r="221" spans="1:35" hidden="1">
      <c r="A221" s="22"/>
      <c r="B221" s="22"/>
      <c r="C221" s="22"/>
      <c r="D221" s="22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</row>
    <row r="222" spans="1:35" hidden="1">
      <c r="A222" s="22"/>
      <c r="B222" s="22"/>
      <c r="C222" s="22"/>
      <c r="D222" s="22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</row>
    <row r="223" spans="1:35" hidden="1">
      <c r="A223" s="22"/>
      <c r="B223" s="22"/>
      <c r="C223" s="22"/>
      <c r="D223" s="22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</row>
    <row r="224" spans="1:35" hidden="1">
      <c r="A224" s="22"/>
      <c r="B224" s="22"/>
      <c r="C224" s="22"/>
      <c r="D224" s="22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</row>
    <row r="225" spans="1:35" hidden="1">
      <c r="A225" s="22"/>
      <c r="B225" s="22"/>
      <c r="C225" s="22"/>
      <c r="D225" s="22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</row>
    <row r="226" spans="1:35" hidden="1">
      <c r="A226" s="22"/>
      <c r="B226" s="22"/>
      <c r="C226" s="22"/>
      <c r="D226" s="22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</row>
    <row r="227" spans="1:35" hidden="1">
      <c r="A227" s="22"/>
      <c r="B227" s="22"/>
      <c r="C227" s="22"/>
      <c r="D227" s="22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</row>
    <row r="228" spans="1:35" hidden="1">
      <c r="A228" s="22"/>
      <c r="B228" s="22"/>
      <c r="C228" s="22"/>
      <c r="D228" s="22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</row>
    <row r="229" spans="1:35" hidden="1">
      <c r="A229" s="22"/>
      <c r="B229" s="22"/>
      <c r="C229" s="22"/>
      <c r="D229" s="22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</row>
    <row r="230" spans="1:35" hidden="1">
      <c r="A230" s="22"/>
      <c r="B230" s="22"/>
      <c r="C230" s="22"/>
      <c r="D230" s="22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</row>
    <row r="231" spans="1:35" hidden="1">
      <c r="A231" s="22"/>
      <c r="B231" s="22"/>
      <c r="C231" s="22"/>
      <c r="D231" s="22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</row>
    <row r="232" spans="1:35" hidden="1">
      <c r="A232" s="22"/>
      <c r="B232" s="22"/>
      <c r="C232" s="22"/>
      <c r="D232" s="22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</row>
    <row r="233" spans="1:35" hidden="1">
      <c r="A233" s="22"/>
      <c r="B233" s="22"/>
      <c r="C233" s="22"/>
      <c r="D233" s="22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</row>
    <row r="234" spans="1:35" hidden="1">
      <c r="A234" s="22"/>
      <c r="B234" s="22"/>
      <c r="C234" s="22"/>
      <c r="D234" s="22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</row>
    <row r="235" spans="1:35" hidden="1">
      <c r="A235" s="22"/>
      <c r="B235" s="22"/>
      <c r="C235" s="22"/>
      <c r="D235" s="22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</row>
    <row r="236" spans="1:35" hidden="1">
      <c r="A236" s="22"/>
      <c r="B236" s="22"/>
      <c r="C236" s="22"/>
      <c r="D236" s="22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</row>
    <row r="237" spans="1:35" hidden="1">
      <c r="A237" s="22"/>
      <c r="B237" s="22"/>
      <c r="C237" s="22"/>
      <c r="D237" s="22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</row>
    <row r="238" spans="1:35" hidden="1">
      <c r="A238" s="22"/>
      <c r="B238" s="22"/>
      <c r="C238" s="22"/>
      <c r="D238" s="22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</row>
    <row r="239" spans="1:35" hidden="1">
      <c r="A239" s="22"/>
      <c r="B239" s="22"/>
      <c r="C239" s="22"/>
      <c r="D239" s="22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</row>
    <row r="240" spans="1:35" hidden="1">
      <c r="A240" s="22"/>
      <c r="B240" s="22"/>
      <c r="C240" s="22"/>
      <c r="D240" s="22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</row>
    <row r="241" spans="1:35" hidden="1">
      <c r="A241" s="22"/>
      <c r="B241" s="22"/>
      <c r="C241" s="22"/>
      <c r="D241" s="22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</row>
    <row r="242" spans="1:35" hidden="1">
      <c r="A242" s="22"/>
      <c r="B242" s="22"/>
      <c r="C242" s="22"/>
      <c r="D242" s="22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</row>
    <row r="243" spans="1:35" hidden="1">
      <c r="A243" s="22"/>
      <c r="B243" s="22"/>
      <c r="C243" s="22"/>
      <c r="D243" s="22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</row>
    <row r="244" spans="1:35" hidden="1">
      <c r="A244" s="22"/>
      <c r="B244" s="22"/>
      <c r="C244" s="22"/>
      <c r="D244" s="22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</row>
    <row r="245" spans="1:35" hidden="1">
      <c r="A245" s="22"/>
      <c r="B245" s="22"/>
      <c r="C245" s="22"/>
      <c r="D245" s="22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</row>
    <row r="246" spans="1:35" hidden="1">
      <c r="A246" s="22"/>
      <c r="B246" s="22"/>
      <c r="C246" s="22"/>
      <c r="D246" s="22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</row>
    <row r="247" spans="1:35" hidden="1">
      <c r="A247" s="22"/>
      <c r="B247" s="22"/>
      <c r="C247" s="22"/>
      <c r="D247" s="22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</row>
    <row r="248" spans="1:35" hidden="1">
      <c r="A248" s="22"/>
      <c r="B248" s="22"/>
      <c r="C248" s="22"/>
      <c r="D248" s="22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</row>
    <row r="249" spans="1:35" hidden="1">
      <c r="A249" s="22"/>
      <c r="B249" s="22"/>
      <c r="C249" s="22"/>
      <c r="D249" s="22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</row>
    <row r="250" spans="1:35" hidden="1">
      <c r="A250" s="22"/>
      <c r="B250" s="22"/>
      <c r="C250" s="22"/>
      <c r="D250" s="22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</row>
    <row r="251" spans="1:35" hidden="1">
      <c r="A251" s="22"/>
      <c r="B251" s="22"/>
      <c r="C251" s="22"/>
      <c r="D251" s="22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</row>
    <row r="252" spans="1:35" hidden="1">
      <c r="A252" s="22"/>
      <c r="B252" s="22"/>
      <c r="C252" s="22"/>
      <c r="D252" s="22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</row>
    <row r="253" spans="1:35" hidden="1">
      <c r="A253" s="22"/>
      <c r="B253" s="22"/>
      <c r="C253" s="22"/>
      <c r="D253" s="22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</row>
    <row r="254" spans="1:35" hidden="1">
      <c r="A254" s="22"/>
      <c r="B254" s="22"/>
      <c r="C254" s="22"/>
      <c r="D254" s="22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</row>
    <row r="255" spans="1:35" hidden="1">
      <c r="A255" s="22"/>
      <c r="B255" s="22"/>
      <c r="C255" s="22"/>
      <c r="D255" s="22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</row>
    <row r="256" spans="1:35" hidden="1">
      <c r="A256" s="22"/>
      <c r="B256" s="22"/>
      <c r="C256" s="22"/>
      <c r="D256" s="22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</row>
    <row r="257" spans="1:35" hidden="1">
      <c r="A257" s="22"/>
      <c r="B257" s="22"/>
      <c r="C257" s="22"/>
      <c r="D257" s="22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</row>
    <row r="258" spans="1:35" hidden="1">
      <c r="A258" s="22"/>
      <c r="B258" s="22"/>
      <c r="C258" s="22"/>
      <c r="D258" s="22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</row>
    <row r="259" spans="1:35" hidden="1">
      <c r="A259" s="22"/>
      <c r="B259" s="22"/>
      <c r="C259" s="22"/>
      <c r="D259" s="22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</row>
    <row r="260" spans="1:35" hidden="1">
      <c r="A260" s="22"/>
      <c r="B260" s="22"/>
      <c r="C260" s="22"/>
      <c r="D260" s="22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</row>
    <row r="261" spans="1:35" hidden="1">
      <c r="A261" s="22"/>
      <c r="B261" s="22"/>
      <c r="C261" s="22"/>
      <c r="D261" s="22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</row>
    <row r="262" spans="1:35" hidden="1">
      <c r="A262" s="22"/>
      <c r="B262" s="22"/>
      <c r="C262" s="22"/>
      <c r="D262" s="22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</row>
    <row r="263" spans="1:35" hidden="1">
      <c r="A263" s="22"/>
      <c r="B263" s="22"/>
      <c r="C263" s="22"/>
      <c r="D263" s="22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</row>
    <row r="264" spans="1:35" hidden="1">
      <c r="A264" s="22"/>
      <c r="B264" s="22"/>
      <c r="C264" s="22"/>
      <c r="D264" s="22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</row>
    <row r="265" spans="1:35" hidden="1">
      <c r="A265" s="22"/>
      <c r="B265" s="22"/>
      <c r="C265" s="22"/>
      <c r="D265" s="22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/>
      <c r="AD265" s="107"/>
      <c r="AE265" s="107"/>
      <c r="AF265" s="107"/>
      <c r="AG265" s="107"/>
      <c r="AH265" s="107"/>
      <c r="AI265" s="107"/>
    </row>
    <row r="266" spans="1:35" hidden="1">
      <c r="A266" s="22"/>
      <c r="B266" s="22"/>
      <c r="C266" s="22"/>
      <c r="D266" s="22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</row>
    <row r="267" spans="1:35" hidden="1">
      <c r="A267" s="22"/>
      <c r="B267" s="22"/>
      <c r="C267" s="22"/>
      <c r="D267" s="22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</row>
    <row r="268" spans="1:35" hidden="1">
      <c r="A268" s="22"/>
      <c r="B268" s="22"/>
      <c r="C268" s="22"/>
      <c r="D268" s="22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</row>
    <row r="269" spans="1:35" hidden="1">
      <c r="A269" s="22"/>
      <c r="B269" s="22"/>
      <c r="C269" s="22"/>
      <c r="D269" s="22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</row>
    <row r="270" spans="1:35" hidden="1">
      <c r="A270" s="22"/>
      <c r="B270" s="22"/>
      <c r="C270" s="22"/>
      <c r="D270" s="22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</row>
    <row r="271" spans="1:35" hidden="1">
      <c r="A271" s="22"/>
      <c r="B271" s="22"/>
      <c r="C271" s="22"/>
      <c r="D271" s="22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</row>
    <row r="272" spans="1:35" hidden="1">
      <c r="A272" s="22"/>
      <c r="B272" s="22"/>
      <c r="C272" s="22"/>
      <c r="D272" s="22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</row>
    <row r="273" spans="1:35" hidden="1">
      <c r="A273" s="22"/>
      <c r="B273" s="22"/>
      <c r="C273" s="22"/>
      <c r="D273" s="22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</row>
    <row r="274" spans="1:35" hidden="1">
      <c r="A274" s="22"/>
      <c r="B274" s="22"/>
      <c r="C274" s="22"/>
      <c r="D274" s="22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</row>
    <row r="275" spans="1:35" hidden="1">
      <c r="A275" s="22"/>
      <c r="B275" s="22"/>
      <c r="C275" s="22"/>
      <c r="D275" s="22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</row>
    <row r="276" spans="1:35" hidden="1">
      <c r="A276" s="22"/>
      <c r="B276" s="22"/>
      <c r="C276" s="22"/>
      <c r="D276" s="22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</row>
    <row r="277" spans="1:35" hidden="1">
      <c r="A277" s="22"/>
      <c r="B277" s="22"/>
      <c r="C277" s="22"/>
      <c r="D277" s="22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</row>
    <row r="278" spans="1:35" hidden="1">
      <c r="A278" s="22"/>
      <c r="B278" s="22"/>
      <c r="C278" s="22"/>
      <c r="D278" s="22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</row>
    <row r="279" spans="1:35" hidden="1">
      <c r="A279" s="22"/>
      <c r="B279" s="22"/>
      <c r="C279" s="22"/>
      <c r="D279" s="22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</row>
    <row r="280" spans="1:35" hidden="1">
      <c r="A280" s="22"/>
      <c r="B280" s="22"/>
      <c r="C280" s="22"/>
      <c r="D280" s="22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</row>
    <row r="281" spans="1:35" hidden="1">
      <c r="A281" s="22"/>
      <c r="B281" s="22"/>
      <c r="C281" s="22"/>
      <c r="D281" s="22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</row>
    <row r="282" spans="1:35" hidden="1">
      <c r="A282" s="22"/>
      <c r="B282" s="22"/>
      <c r="C282" s="22"/>
      <c r="D282" s="22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</row>
    <row r="283" spans="1:35" hidden="1">
      <c r="A283" s="22"/>
      <c r="B283" s="22"/>
      <c r="C283" s="22"/>
      <c r="D283" s="22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</row>
    <row r="284" spans="1:35" hidden="1">
      <c r="A284" s="22"/>
      <c r="B284" s="22"/>
      <c r="C284" s="22"/>
      <c r="D284" s="22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</row>
    <row r="285" spans="1:35" hidden="1">
      <c r="A285" s="22"/>
      <c r="B285" s="22"/>
      <c r="C285" s="22"/>
      <c r="D285" s="22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</row>
    <row r="286" spans="1:35" hidden="1">
      <c r="A286" s="22"/>
      <c r="B286" s="22"/>
      <c r="C286" s="22"/>
      <c r="D286" s="22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</row>
    <row r="287" spans="1:35" hidden="1">
      <c r="A287" s="22"/>
      <c r="B287" s="22"/>
      <c r="C287" s="22"/>
      <c r="D287" s="22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</row>
    <row r="288" spans="1:35" hidden="1">
      <c r="A288" s="22"/>
      <c r="B288" s="22"/>
      <c r="C288" s="22"/>
      <c r="D288" s="22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</row>
    <row r="289" spans="1:35" hidden="1">
      <c r="A289" s="22"/>
      <c r="B289" s="22"/>
      <c r="C289" s="22"/>
      <c r="D289" s="22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</row>
    <row r="290" spans="1:35" hidden="1">
      <c r="A290" s="22"/>
      <c r="B290" s="22"/>
      <c r="C290" s="22"/>
      <c r="D290" s="22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</row>
    <row r="291" spans="1:35" hidden="1">
      <c r="A291" s="22"/>
      <c r="B291" s="22"/>
      <c r="C291" s="22"/>
      <c r="D291" s="22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</row>
    <row r="292" spans="1:35" hidden="1">
      <c r="A292" s="22"/>
      <c r="B292" s="22"/>
      <c r="C292" s="22"/>
      <c r="D292" s="22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</row>
    <row r="293" spans="1:35" hidden="1">
      <c r="A293" s="22"/>
      <c r="B293" s="22"/>
      <c r="C293" s="22"/>
      <c r="D293" s="22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</row>
    <row r="294" spans="1:35" hidden="1">
      <c r="A294" s="22"/>
      <c r="B294" s="22"/>
      <c r="C294" s="22"/>
      <c r="D294" s="22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</row>
    <row r="295" spans="1:35" hidden="1">
      <c r="A295" s="22"/>
      <c r="B295" s="22"/>
      <c r="C295" s="22"/>
      <c r="D295" s="22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</row>
    <row r="296" spans="1:35" hidden="1">
      <c r="A296" s="22"/>
      <c r="B296" s="22"/>
      <c r="C296" s="22"/>
      <c r="D296" s="22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</row>
    <row r="297" spans="1:35" hidden="1">
      <c r="A297" s="22"/>
      <c r="B297" s="22"/>
      <c r="C297" s="22"/>
      <c r="D297" s="22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</row>
    <row r="298" spans="1:35" hidden="1">
      <c r="A298" s="22"/>
      <c r="B298" s="22"/>
      <c r="C298" s="22"/>
      <c r="D298" s="22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</row>
    <row r="299" spans="1:35" hidden="1">
      <c r="A299" s="22"/>
      <c r="B299" s="22"/>
      <c r="C299" s="22"/>
      <c r="D299" s="22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</row>
    <row r="300" spans="1:35" hidden="1">
      <c r="A300" s="22"/>
      <c r="B300" s="22"/>
      <c r="C300" s="22"/>
      <c r="D300" s="22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</row>
    <row r="301" spans="1:35" hidden="1">
      <c r="A301" s="22"/>
      <c r="B301" s="22"/>
      <c r="C301" s="22"/>
      <c r="D301" s="22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</row>
    <row r="302" spans="1:35" hidden="1">
      <c r="A302" s="22"/>
      <c r="B302" s="22"/>
      <c r="C302" s="22"/>
      <c r="D302" s="22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</row>
    <row r="303" spans="1:35" hidden="1">
      <c r="A303" s="22"/>
      <c r="B303" s="22"/>
      <c r="C303" s="22"/>
      <c r="D303" s="22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</row>
    <row r="304" spans="1:35" hidden="1">
      <c r="A304" s="22"/>
      <c r="B304" s="22"/>
      <c r="C304" s="22"/>
      <c r="D304" s="22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</row>
    <row r="305" spans="1:35" hidden="1">
      <c r="A305" s="22"/>
      <c r="B305" s="22"/>
      <c r="C305" s="22"/>
      <c r="D305" s="22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</row>
    <row r="306" spans="1:35" hidden="1">
      <c r="A306" s="22"/>
      <c r="B306" s="22"/>
      <c r="C306" s="22"/>
      <c r="D306" s="22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</row>
    <row r="307" spans="1:35" hidden="1">
      <c r="A307" s="22"/>
      <c r="B307" s="22"/>
      <c r="C307" s="22"/>
      <c r="D307" s="22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</row>
    <row r="308" spans="1:35" hidden="1">
      <c r="A308" s="22"/>
      <c r="B308" s="22"/>
      <c r="C308" s="22"/>
      <c r="D308" s="22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</row>
    <row r="309" spans="1:35" hidden="1">
      <c r="A309" s="22"/>
      <c r="B309" s="22"/>
      <c r="C309" s="22"/>
      <c r="D309" s="22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</row>
    <row r="310" spans="1:35" hidden="1">
      <c r="A310" s="22"/>
      <c r="B310" s="22"/>
      <c r="C310" s="22"/>
      <c r="D310" s="22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</row>
    <row r="311" spans="1:35" hidden="1">
      <c r="A311" s="22"/>
      <c r="B311" s="22"/>
      <c r="C311" s="22"/>
      <c r="D311" s="22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</row>
    <row r="312" spans="1:35" hidden="1">
      <c r="A312" s="22"/>
      <c r="B312" s="22"/>
      <c r="C312" s="22"/>
      <c r="D312" s="22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</row>
    <row r="313" spans="1:35" hidden="1">
      <c r="A313" s="22"/>
      <c r="B313" s="22"/>
      <c r="C313" s="22"/>
      <c r="D313" s="22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</row>
    <row r="314" spans="1:35" hidden="1">
      <c r="A314" s="22"/>
      <c r="B314" s="22"/>
      <c r="C314" s="22"/>
      <c r="D314" s="22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</row>
    <row r="315" spans="1:35" hidden="1">
      <c r="A315" s="22"/>
      <c r="B315" s="22"/>
      <c r="C315" s="22"/>
      <c r="D315" s="22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</row>
    <row r="316" spans="1:35" hidden="1">
      <c r="A316" s="22"/>
      <c r="B316" s="22"/>
      <c r="C316" s="22"/>
      <c r="D316" s="22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</row>
    <row r="317" spans="1:35" hidden="1">
      <c r="A317" s="22"/>
      <c r="B317" s="22"/>
      <c r="C317" s="22"/>
      <c r="D317" s="22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</row>
    <row r="318" spans="1:35" hidden="1">
      <c r="A318" s="22"/>
      <c r="B318" s="22"/>
      <c r="C318" s="22"/>
      <c r="D318" s="22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</row>
    <row r="319" spans="1:35" hidden="1">
      <c r="A319" s="22"/>
      <c r="B319" s="22"/>
      <c r="C319" s="22"/>
      <c r="D319" s="22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</row>
    <row r="320" spans="1:35" hidden="1">
      <c r="A320" s="22"/>
      <c r="B320" s="22"/>
      <c r="C320" s="22"/>
      <c r="D320" s="22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</row>
    <row r="321" spans="1:35" hidden="1">
      <c r="A321" s="22"/>
      <c r="B321" s="22"/>
      <c r="C321" s="22"/>
      <c r="D321" s="22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</row>
    <row r="322" spans="1:35" hidden="1">
      <c r="A322" s="22"/>
      <c r="B322" s="22"/>
      <c r="C322" s="22"/>
      <c r="D322" s="22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</row>
    <row r="323" spans="1:35" hidden="1">
      <c r="A323" s="22"/>
      <c r="B323" s="22"/>
      <c r="C323" s="22"/>
      <c r="D323" s="22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</row>
    <row r="324" spans="1:35" hidden="1">
      <c r="A324" s="22"/>
      <c r="B324" s="22"/>
      <c r="C324" s="22"/>
      <c r="D324" s="22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</row>
    <row r="325" spans="1:35" hidden="1">
      <c r="A325" s="22"/>
      <c r="B325" s="22"/>
      <c r="C325" s="22"/>
      <c r="D325" s="22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</row>
    <row r="326" spans="1:35" hidden="1">
      <c r="A326" s="22"/>
      <c r="B326" s="22"/>
      <c r="C326" s="22"/>
      <c r="D326" s="22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</row>
    <row r="327" spans="1:35" hidden="1">
      <c r="A327" s="22"/>
      <c r="B327" s="22"/>
      <c r="C327" s="22"/>
      <c r="D327" s="22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</row>
    <row r="328" spans="1:35" hidden="1">
      <c r="A328" s="22"/>
      <c r="B328" s="22"/>
      <c r="C328" s="22"/>
      <c r="D328" s="22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</row>
    <row r="329" spans="1:35" hidden="1">
      <c r="A329" s="22"/>
      <c r="B329" s="22"/>
      <c r="C329" s="22"/>
      <c r="D329" s="22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</row>
    <row r="330" spans="1:35" hidden="1">
      <c r="A330" s="22"/>
      <c r="B330" s="22"/>
      <c r="C330" s="22"/>
      <c r="D330" s="22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</row>
    <row r="331" spans="1:35" hidden="1">
      <c r="A331" s="22"/>
      <c r="B331" s="22"/>
      <c r="C331" s="22"/>
      <c r="D331" s="22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</row>
    <row r="332" spans="1:35" hidden="1">
      <c r="A332" s="22"/>
      <c r="B332" s="22"/>
      <c r="C332" s="22"/>
      <c r="D332" s="22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</row>
    <row r="333" spans="1:35" hidden="1">
      <c r="A333" s="22"/>
      <c r="B333" s="22"/>
      <c r="C333" s="22"/>
      <c r="D333" s="22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</row>
    <row r="334" spans="1:35" hidden="1">
      <c r="A334" s="22"/>
      <c r="B334" s="22"/>
      <c r="C334" s="22"/>
      <c r="D334" s="22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</row>
    <row r="335" spans="1:35" hidden="1">
      <c r="A335" s="22"/>
      <c r="B335" s="22"/>
      <c r="C335" s="22"/>
      <c r="D335" s="22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</row>
    <row r="336" spans="1:35" hidden="1">
      <c r="A336" s="22"/>
      <c r="B336" s="22"/>
      <c r="C336" s="22"/>
      <c r="D336" s="22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</row>
    <row r="337" spans="7:35" hidden="1"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</row>
    <row r="338" spans="7:35" hidden="1"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</row>
    <row r="339" spans="7:35" hidden="1"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</row>
    <row r="340" spans="7:35" hidden="1"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</row>
    <row r="341" spans="7:35" hidden="1"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</row>
    <row r="342" spans="7:35" hidden="1"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</row>
    <row r="343" spans="7:35" hidden="1"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</row>
    <row r="344" spans="7:35" hidden="1"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</row>
    <row r="345" spans="7:35" hidden="1"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</row>
    <row r="346" spans="7:35" hidden="1"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</row>
    <row r="347" spans="7:35" hidden="1"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</row>
    <row r="348" spans="7:35" hidden="1"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</row>
    <row r="349" spans="7:35" hidden="1"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</row>
    <row r="350" spans="7:35" hidden="1"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</row>
    <row r="351" spans="7:35" hidden="1"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</row>
    <row r="352" spans="7:35" hidden="1"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</row>
    <row r="353" spans="7:35" hidden="1"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</row>
    <row r="354" spans="7:35" hidden="1"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</row>
    <row r="355" spans="7:35" hidden="1"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</row>
    <row r="356" spans="7:35" hidden="1"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</row>
    <row r="357" spans="7:35" hidden="1"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</row>
    <row r="358" spans="7:35" hidden="1"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</row>
    <row r="359" spans="7:35" hidden="1"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</row>
    <row r="360" spans="7:35" hidden="1"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</row>
    <row r="361" spans="7:35" hidden="1"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</row>
    <row r="362" spans="7:35" hidden="1"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</row>
    <row r="363" spans="7:35" hidden="1"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</row>
    <row r="364" spans="7:35" hidden="1"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</row>
    <row r="365" spans="7:35" hidden="1"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</row>
    <row r="366" spans="7:35" hidden="1"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</row>
    <row r="367" spans="7:35" hidden="1"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</row>
    <row r="368" spans="7:35" hidden="1"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</row>
    <row r="369" spans="7:35" hidden="1"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</row>
    <row r="370" spans="7:35" hidden="1"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</row>
    <row r="371" spans="7:35" hidden="1"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</row>
    <row r="372" spans="7:35" hidden="1"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</row>
    <row r="373" spans="7:35" hidden="1"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</row>
    <row r="374" spans="7:35" hidden="1"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</row>
    <row r="375" spans="7:35" hidden="1"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</row>
    <row r="376" spans="7:35" hidden="1"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</row>
    <row r="377" spans="7:35" hidden="1"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</row>
    <row r="378" spans="7:35" hidden="1"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</row>
    <row r="379" spans="7:35" hidden="1"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</row>
    <row r="380" spans="7:35" hidden="1"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</row>
    <row r="381" spans="7:35" hidden="1"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</row>
    <row r="382" spans="7:35" hidden="1"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</row>
    <row r="383" spans="7:35" hidden="1"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</row>
    <row r="384" spans="7:35" hidden="1"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</row>
    <row r="385" spans="7:35" hidden="1"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</row>
    <row r="386" spans="7:35" hidden="1"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</row>
    <row r="387" spans="7:35" hidden="1"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</row>
    <row r="388" spans="7:35" hidden="1"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</row>
    <row r="389" spans="7:35" hidden="1"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</row>
    <row r="390" spans="7:35" hidden="1"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</row>
    <row r="391" spans="7:35" hidden="1"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</row>
    <row r="392" spans="7:35" hidden="1"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</row>
    <row r="393" spans="7:35" hidden="1"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</row>
    <row r="394" spans="7:35" hidden="1"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</row>
    <row r="395" spans="7:35" hidden="1"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</row>
    <row r="396" spans="7:35" hidden="1"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</row>
    <row r="397" spans="7:35" hidden="1"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</row>
    <row r="398" spans="7:35" hidden="1"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</row>
    <row r="399" spans="7:35" hidden="1"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</row>
    <row r="400" spans="7:35" hidden="1"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</row>
    <row r="401" spans="7:35" hidden="1"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</row>
    <row r="402" spans="7:35" hidden="1"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</row>
    <row r="403" spans="7:35" hidden="1"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</row>
    <row r="404" spans="7:35" hidden="1"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</row>
    <row r="405" spans="7:35" hidden="1"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</row>
    <row r="406" spans="7:35" hidden="1"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</row>
    <row r="407" spans="7:35" hidden="1"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</row>
    <row r="408" spans="7:35" hidden="1"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</row>
    <row r="409" spans="7:35" hidden="1"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</row>
    <row r="410" spans="7:35" hidden="1"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</row>
    <row r="411" spans="7:35" hidden="1"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</row>
    <row r="412" spans="7:35" hidden="1"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</row>
    <row r="413" spans="7:35" hidden="1"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</row>
    <row r="414" spans="7:35" hidden="1"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</row>
    <row r="415" spans="7:35" hidden="1"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</row>
    <row r="416" spans="7:35" hidden="1"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</row>
    <row r="417" spans="7:35" hidden="1"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</row>
    <row r="418" spans="7:35" hidden="1"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</row>
    <row r="419" spans="7:35" hidden="1"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</row>
    <row r="420" spans="7:35" hidden="1"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</row>
    <row r="421" spans="7:35" hidden="1"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</row>
    <row r="422" spans="7:35" hidden="1"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</row>
    <row r="423" spans="7:35" hidden="1"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</row>
    <row r="424" spans="7:35" hidden="1"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</row>
    <row r="425" spans="7:35" hidden="1"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</row>
    <row r="426" spans="7:35" hidden="1"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</row>
    <row r="427" spans="7:35" hidden="1"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</row>
    <row r="428" spans="7:35" hidden="1"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</row>
    <row r="429" spans="7:35" hidden="1"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</row>
    <row r="430" spans="7:35" hidden="1"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</row>
    <row r="431" spans="7:35" hidden="1"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</row>
    <row r="432" spans="7:35" hidden="1"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</row>
    <row r="433" spans="7:35" hidden="1"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</row>
    <row r="434" spans="7:35" hidden="1"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</row>
    <row r="435" spans="7:35" hidden="1"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</row>
    <row r="436" spans="7:35" hidden="1"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</row>
    <row r="437" spans="7:35" hidden="1"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</row>
    <row r="438" spans="7:35" hidden="1"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</row>
    <row r="439" spans="7:35" hidden="1"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</row>
    <row r="440" spans="7:35" hidden="1"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</row>
    <row r="441" spans="7:35" hidden="1"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</row>
    <row r="442" spans="7:35" hidden="1"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</row>
    <row r="443" spans="7:35" hidden="1"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</row>
    <row r="444" spans="7:35" hidden="1"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</row>
    <row r="445" spans="7:35" hidden="1"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</row>
    <row r="446" spans="7:35" hidden="1"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</row>
    <row r="447" spans="7:35" hidden="1"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</row>
    <row r="448" spans="7:35" hidden="1"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</row>
    <row r="449" spans="7:35" hidden="1"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</row>
    <row r="450" spans="7:35" hidden="1"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</row>
    <row r="451" spans="7:35" hidden="1"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</row>
    <row r="452" spans="7:35" hidden="1"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</row>
    <row r="453" spans="7:35" hidden="1"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</row>
    <row r="454" spans="7:35" hidden="1"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</row>
    <row r="455" spans="7:35" hidden="1"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</row>
    <row r="456" spans="7:35" hidden="1"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</row>
    <row r="457" spans="7:35" hidden="1"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</row>
    <row r="458" spans="7:35" hidden="1"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</row>
    <row r="459" spans="7:35" hidden="1"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</row>
    <row r="460" spans="7:35" hidden="1"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</row>
    <row r="461" spans="7:35" hidden="1"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</row>
    <row r="462" spans="7:35" hidden="1"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</row>
    <row r="463" spans="7:35" hidden="1"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</row>
    <row r="464" spans="7:35" hidden="1"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</row>
    <row r="465" spans="7:35" hidden="1"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</row>
    <row r="466" spans="7:35" hidden="1"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</row>
    <row r="467" spans="7:35" hidden="1"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</row>
    <row r="468" spans="7:35" hidden="1"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</row>
    <row r="469" spans="7:35" hidden="1"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</row>
    <row r="470" spans="7:35" hidden="1"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</row>
    <row r="471" spans="7:35" hidden="1"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</row>
    <row r="472" spans="7:35" hidden="1"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</row>
    <row r="473" spans="7:35" hidden="1"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</row>
    <row r="474" spans="7:35" hidden="1"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</row>
    <row r="475" spans="7:35" hidden="1"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</row>
    <row r="476" spans="7:35" hidden="1"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</row>
    <row r="477" spans="7:35" hidden="1"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</row>
    <row r="478" spans="7:35" hidden="1"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</row>
    <row r="479" spans="7:35" hidden="1"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</row>
    <row r="480" spans="7:35" hidden="1"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</row>
    <row r="481" spans="7:35" hidden="1"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</row>
    <row r="482" spans="7:35" hidden="1"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</row>
    <row r="483" spans="7:35" hidden="1"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</row>
    <row r="484" spans="7:35" hidden="1"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</row>
    <row r="485" spans="7:35" hidden="1"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</row>
    <row r="486" spans="7:35" hidden="1"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</row>
    <row r="487" spans="7:35" hidden="1"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</row>
    <row r="488" spans="7:35" hidden="1"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</row>
    <row r="489" spans="7:35" hidden="1"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</row>
    <row r="490" spans="7:35" hidden="1"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</row>
    <row r="491" spans="7:35" hidden="1"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</row>
    <row r="492" spans="7:35" hidden="1"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</row>
    <row r="493" spans="7:35" hidden="1"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</row>
    <row r="494" spans="7:35" hidden="1"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</row>
    <row r="495" spans="7:35" hidden="1"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</row>
    <row r="496" spans="7:35" hidden="1"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</row>
    <row r="497" spans="7:35" hidden="1"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</row>
    <row r="498" spans="7:35" hidden="1"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</row>
    <row r="499" spans="7:35" hidden="1"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</row>
    <row r="500" spans="7:35" hidden="1"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</row>
    <row r="501" spans="7:35" hidden="1"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</row>
    <row r="502" spans="7:35" hidden="1"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</row>
    <row r="503" spans="7:35" hidden="1"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</row>
    <row r="504" spans="7:35" hidden="1"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</row>
    <row r="505" spans="7:35" hidden="1"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</row>
    <row r="506" spans="7:35" hidden="1"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</row>
    <row r="507" spans="7:35" hidden="1"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</row>
    <row r="508" spans="7:35" hidden="1"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</row>
    <row r="509" spans="7:35" hidden="1"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</row>
    <row r="510" spans="7:35" hidden="1"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</row>
    <row r="511" spans="7:35" hidden="1"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</row>
    <row r="512" spans="7:35" hidden="1"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</row>
    <row r="513" spans="7:35" hidden="1"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</row>
    <row r="514" spans="7:35" hidden="1"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</row>
    <row r="515" spans="7:35" hidden="1"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</row>
    <row r="516" spans="7:35" hidden="1"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</row>
    <row r="517" spans="7:35" hidden="1"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</row>
    <row r="518" spans="7:35" hidden="1"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</row>
    <row r="519" spans="7:35" hidden="1"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</row>
    <row r="520" spans="7:35" hidden="1"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</row>
    <row r="521" spans="7:35" hidden="1"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</row>
    <row r="522" spans="7:35" hidden="1"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</row>
    <row r="523" spans="7:35" hidden="1"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</row>
    <row r="524" spans="7:35" hidden="1"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</row>
    <row r="525" spans="7:35" hidden="1"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</row>
    <row r="526" spans="7:35" hidden="1"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</row>
    <row r="527" spans="7:35" hidden="1"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</row>
    <row r="528" spans="7:35" hidden="1"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</row>
    <row r="529" spans="7:35" hidden="1"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</row>
    <row r="530" spans="7:35" hidden="1"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</row>
    <row r="531" spans="7:35" hidden="1"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</row>
    <row r="532" spans="7:35" hidden="1"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</row>
    <row r="533" spans="7:35" hidden="1"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</row>
    <row r="534" spans="7:35" hidden="1"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</row>
    <row r="535" spans="7:35" hidden="1"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</row>
    <row r="536" spans="7:35" hidden="1"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</row>
    <row r="537" spans="7:35" hidden="1"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</row>
    <row r="538" spans="7:35" hidden="1"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</row>
    <row r="539" spans="7:35" hidden="1"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</row>
    <row r="540" spans="7:35" hidden="1"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</row>
    <row r="541" spans="7:35" hidden="1"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</row>
    <row r="542" spans="7:35" hidden="1"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</row>
    <row r="543" spans="7:35" hidden="1"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</row>
    <row r="544" spans="7:35" hidden="1"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</row>
    <row r="545" spans="7:35" hidden="1"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</row>
    <row r="546" spans="7:35" hidden="1"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</row>
    <row r="547" spans="7:35" hidden="1"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</row>
    <row r="548" spans="7:35" hidden="1"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</row>
    <row r="549" spans="7:35" hidden="1"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</row>
    <row r="550" spans="7:35" hidden="1"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</row>
    <row r="551" spans="7:35" hidden="1"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</row>
    <row r="552" spans="7:35" hidden="1"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</row>
    <row r="553" spans="7:35" hidden="1"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</row>
    <row r="554" spans="7:35" hidden="1"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</row>
    <row r="555" spans="7:35" hidden="1"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</row>
    <row r="556" spans="7:35" hidden="1"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</row>
    <row r="557" spans="7:35" hidden="1"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</row>
    <row r="558" spans="7:35" hidden="1"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</row>
    <row r="559" spans="7:35" hidden="1"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</row>
    <row r="560" spans="7:35" hidden="1"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</row>
    <row r="561" spans="7:35" hidden="1"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</row>
    <row r="562" spans="7:35" hidden="1"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</row>
    <row r="563" spans="7:35" hidden="1"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</row>
    <row r="564" spans="7:35" hidden="1"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</row>
    <row r="565" spans="7:35" hidden="1"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</row>
    <row r="566" spans="7:35" hidden="1"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</row>
    <row r="567" spans="7:35" hidden="1"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</row>
    <row r="568" spans="7:35" hidden="1"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</row>
    <row r="569" spans="7:35" hidden="1"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</row>
    <row r="570" spans="7:35" hidden="1"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</row>
    <row r="571" spans="7:35" hidden="1"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</row>
    <row r="572" spans="7:35" hidden="1"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</row>
    <row r="573" spans="7:35" hidden="1"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</row>
    <row r="574" spans="7:35" hidden="1"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</row>
    <row r="575" spans="7:35" hidden="1"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</row>
    <row r="576" spans="7:35" hidden="1"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</row>
    <row r="577" spans="7:35" hidden="1"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</row>
    <row r="578" spans="7:35" hidden="1"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</row>
    <row r="579" spans="7:35" hidden="1"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</row>
    <row r="580" spans="7:35" hidden="1"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</row>
    <row r="581" spans="7:35" hidden="1"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</row>
    <row r="582" spans="7:35" hidden="1"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</row>
    <row r="583" spans="7:35" hidden="1"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</row>
    <row r="584" spans="7:35" hidden="1"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</row>
    <row r="585" spans="7:35" hidden="1"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</row>
    <row r="586" spans="7:35" hidden="1"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</row>
    <row r="587" spans="7:35" hidden="1"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</row>
    <row r="588" spans="7:35" hidden="1"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</row>
    <row r="589" spans="7:35" hidden="1"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</row>
    <row r="590" spans="7:35" hidden="1"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</row>
    <row r="591" spans="7:35" hidden="1"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</row>
    <row r="592" spans="7:35" hidden="1"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</row>
    <row r="593" spans="7:35" hidden="1"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</row>
    <row r="594" spans="7:35" hidden="1"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</row>
    <row r="595" spans="7:35" hidden="1"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</row>
    <row r="596" spans="7:35" hidden="1"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</row>
    <row r="597" spans="7:35" hidden="1"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</row>
    <row r="598" spans="7:35" hidden="1"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</row>
    <row r="599" spans="7:35" hidden="1"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</row>
    <row r="600" spans="7:35" hidden="1"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</row>
    <row r="601" spans="7:35" hidden="1"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</row>
    <row r="602" spans="7:35" hidden="1"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</row>
    <row r="603" spans="7:35" hidden="1"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</row>
    <row r="604" spans="7:35" hidden="1"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</row>
    <row r="605" spans="7:35" hidden="1"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</row>
    <row r="606" spans="7:35" hidden="1"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</row>
    <row r="607" spans="7:35" hidden="1"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</row>
    <row r="608" spans="7:35" hidden="1"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</row>
    <row r="609" spans="7:35" hidden="1"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</row>
    <row r="610" spans="7:35" hidden="1"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</row>
    <row r="611" spans="7:35" hidden="1"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</row>
    <row r="612" spans="7:35" hidden="1"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</row>
    <row r="613" spans="7:35" hidden="1"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</row>
    <row r="614" spans="7:35" hidden="1"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</row>
    <row r="615" spans="7:35" hidden="1"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</row>
    <row r="616" spans="7:35" hidden="1"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</row>
    <row r="617" spans="7:35" hidden="1"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</row>
    <row r="618" spans="7:35" hidden="1"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</row>
    <row r="619" spans="7:35" hidden="1"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</row>
    <row r="620" spans="7:35" hidden="1"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</row>
    <row r="621" spans="7:35" hidden="1"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</row>
    <row r="622" spans="7:35" hidden="1"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</row>
    <row r="623" spans="7:35" hidden="1"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</row>
    <row r="624" spans="7:35" hidden="1"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</row>
    <row r="625" spans="7:35" hidden="1"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</row>
    <row r="626" spans="7:35" hidden="1"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</row>
    <row r="627" spans="7:35" hidden="1"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</row>
    <row r="628" spans="7:35" hidden="1"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</row>
    <row r="629" spans="7:35" hidden="1"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</row>
    <row r="630" spans="7:35" hidden="1"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</row>
    <row r="631" spans="7:35" hidden="1"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</row>
    <row r="632" spans="7:35" hidden="1"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</row>
    <row r="633" spans="7:35" hidden="1"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</row>
    <row r="634" spans="7:35" hidden="1"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</row>
    <row r="635" spans="7:35" hidden="1"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</row>
    <row r="636" spans="7:35" hidden="1"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</row>
    <row r="637" spans="7:35" hidden="1"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</row>
    <row r="638" spans="7:35" hidden="1"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</row>
    <row r="639" spans="7:35" hidden="1"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</row>
    <row r="640" spans="7:35" hidden="1"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</row>
    <row r="641" spans="7:35" hidden="1"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</row>
    <row r="642" spans="7:35" hidden="1"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</row>
    <row r="643" spans="7:35" hidden="1"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</row>
    <row r="644" spans="7:35" hidden="1"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</row>
    <row r="645" spans="7:35" hidden="1"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</row>
    <row r="646" spans="7:35" hidden="1"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</row>
    <row r="647" spans="7:35" hidden="1"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</row>
    <row r="648" spans="7:35" hidden="1"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</row>
    <row r="649" spans="7:35" hidden="1"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</row>
    <row r="650" spans="7:35" hidden="1"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</row>
    <row r="651" spans="7:35" hidden="1"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</row>
    <row r="652" spans="7:35" hidden="1"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</row>
    <row r="653" spans="7:35" hidden="1"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</row>
    <row r="654" spans="7:35" hidden="1"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</row>
    <row r="655" spans="7:35" hidden="1"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</row>
    <row r="656" spans="7:35" hidden="1"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</row>
    <row r="657" spans="7:35" hidden="1"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</row>
    <row r="658" spans="7:35" hidden="1"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</row>
    <row r="659" spans="7:35" hidden="1"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</row>
    <row r="660" spans="7:35" hidden="1"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</row>
    <row r="661" spans="7:35" hidden="1"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</row>
    <row r="662" spans="7:35" hidden="1"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</row>
    <row r="663" spans="7:35" hidden="1"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</row>
    <row r="664" spans="7:35" hidden="1"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</row>
    <row r="665" spans="7:35" hidden="1"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</row>
    <row r="666" spans="7:35" hidden="1"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</row>
    <row r="667" spans="7:35" hidden="1"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</row>
    <row r="668" spans="7:35" hidden="1"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</row>
    <row r="669" spans="7:35" hidden="1"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</row>
    <row r="670" spans="7:35" hidden="1"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</row>
    <row r="671" spans="7:35" hidden="1"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</row>
    <row r="672" spans="7:35" hidden="1"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</row>
    <row r="673" spans="7:35" hidden="1"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</row>
    <row r="674" spans="7:35" hidden="1"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</row>
    <row r="675" spans="7:35" hidden="1"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</row>
    <row r="676" spans="7:35" hidden="1"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</row>
    <row r="677" spans="7:35" hidden="1"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</row>
    <row r="678" spans="7:35" hidden="1"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</row>
    <row r="679" spans="7:35" hidden="1"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</row>
    <row r="680" spans="7:35" hidden="1"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</row>
    <row r="681" spans="7:35" hidden="1"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</row>
    <row r="682" spans="7:35" hidden="1"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</row>
    <row r="683" spans="7:35" hidden="1"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</row>
    <row r="684" spans="7:35" hidden="1"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</row>
    <row r="685" spans="7:35" hidden="1"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</row>
    <row r="686" spans="7:35" hidden="1"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</row>
    <row r="687" spans="7:35" hidden="1"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</row>
    <row r="688" spans="7:35" hidden="1"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</row>
    <row r="689" spans="7:35" hidden="1"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</row>
    <row r="690" spans="7:35" hidden="1"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</row>
    <row r="691" spans="7:35" hidden="1"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</row>
    <row r="692" spans="7:35" hidden="1"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</row>
    <row r="693" spans="7:35" hidden="1"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</row>
    <row r="694" spans="7:35" hidden="1"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</row>
    <row r="695" spans="7:35" hidden="1"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</row>
    <row r="696" spans="7:35" hidden="1"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</row>
    <row r="697" spans="7:35" hidden="1"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</row>
    <row r="698" spans="7:35" hidden="1"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</row>
    <row r="699" spans="7:35" hidden="1"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</row>
    <row r="700" spans="7:35" hidden="1"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</row>
    <row r="701" spans="7:35" hidden="1"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</row>
    <row r="702" spans="7:35" hidden="1"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</row>
    <row r="703" spans="7:35" hidden="1"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</row>
    <row r="704" spans="7:35" hidden="1"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</row>
    <row r="705" spans="7:35" hidden="1"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</row>
    <row r="706" spans="7:35" hidden="1"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</row>
    <row r="707" spans="7:35" hidden="1"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</row>
    <row r="708" spans="7:35" hidden="1"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</row>
    <row r="709" spans="7:35" hidden="1"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</row>
    <row r="710" spans="7:35" hidden="1"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</row>
    <row r="711" spans="7:35" hidden="1"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</row>
    <row r="712" spans="7:35" hidden="1"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</row>
    <row r="713" spans="7:35" hidden="1"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</row>
    <row r="714" spans="7:35" hidden="1"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</row>
    <row r="715" spans="7:35" hidden="1"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</row>
    <row r="716" spans="7:35" hidden="1"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</row>
    <row r="717" spans="7:35" hidden="1"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</row>
    <row r="718" spans="7:35" hidden="1"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</row>
    <row r="719" spans="7:35" hidden="1"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</row>
    <row r="720" spans="7:35" hidden="1"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</row>
    <row r="721" spans="7:35" hidden="1"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</row>
    <row r="722" spans="7:35" hidden="1"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</row>
    <row r="723" spans="7:35" hidden="1"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</row>
    <row r="724" spans="7:35" hidden="1"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</row>
    <row r="725" spans="7:35" hidden="1"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</row>
    <row r="726" spans="7:35" hidden="1"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</row>
    <row r="727" spans="7:35" hidden="1"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</row>
    <row r="728" spans="7:35" hidden="1"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</row>
    <row r="729" spans="7:35" hidden="1"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</row>
    <row r="730" spans="7:35" hidden="1"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</row>
    <row r="731" spans="7:35" hidden="1"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</row>
    <row r="732" spans="7:35" hidden="1"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</row>
    <row r="733" spans="7:35" hidden="1"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</row>
    <row r="734" spans="7:35" hidden="1"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</row>
    <row r="735" spans="7:35" hidden="1"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</row>
    <row r="736" spans="7:35" hidden="1"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</row>
    <row r="737" spans="7:35" hidden="1"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</row>
    <row r="738" spans="7:35" hidden="1"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</row>
    <row r="739" spans="7:35" hidden="1"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</row>
    <row r="740" spans="7:35" hidden="1"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</row>
    <row r="741" spans="7:35" hidden="1"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</row>
    <row r="742" spans="7:35" hidden="1"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</row>
    <row r="743" spans="7:35" hidden="1"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</row>
    <row r="744" spans="7:35" hidden="1"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</row>
    <row r="745" spans="7:35" hidden="1"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</row>
    <row r="746" spans="7:35" hidden="1"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</row>
    <row r="747" spans="7:35" hidden="1"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</row>
    <row r="748" spans="7:35" hidden="1"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</row>
    <row r="749" spans="7:35" hidden="1"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</row>
    <row r="750" spans="7:35" hidden="1"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</row>
    <row r="751" spans="7:35" hidden="1"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</row>
    <row r="752" spans="7:35" hidden="1"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</row>
    <row r="753" spans="7:35" hidden="1"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</row>
    <row r="754" spans="7:35" hidden="1"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</row>
    <row r="755" spans="7:35" hidden="1"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</row>
    <row r="756" spans="7:35" hidden="1"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</row>
    <row r="757" spans="7:35" hidden="1"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</row>
    <row r="758" spans="7:35" hidden="1"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</row>
    <row r="759" spans="7:35" hidden="1"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</row>
    <row r="760" spans="7:35" hidden="1"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</row>
    <row r="761" spans="7:35" hidden="1"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</row>
    <row r="762" spans="7:35" hidden="1"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</row>
    <row r="763" spans="7:35" hidden="1"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</row>
    <row r="764" spans="7:35" hidden="1"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</row>
    <row r="765" spans="7:35" hidden="1"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</row>
    <row r="766" spans="7:35" hidden="1"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</row>
    <row r="767" spans="7:35" hidden="1"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</row>
    <row r="768" spans="7:35" hidden="1"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</row>
    <row r="769" spans="7:35" hidden="1"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</row>
    <row r="770" spans="7:35" hidden="1"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</row>
    <row r="771" spans="7:35" hidden="1"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</row>
    <row r="772" spans="7:35" hidden="1"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</row>
    <row r="773" spans="7:35" hidden="1"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</row>
    <row r="774" spans="7:35" hidden="1"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</row>
    <row r="775" spans="7:35" hidden="1"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</row>
    <row r="776" spans="7:35" hidden="1"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</row>
    <row r="777" spans="7:35" hidden="1"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</row>
    <row r="778" spans="7:35" hidden="1"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</row>
    <row r="779" spans="7:35" hidden="1"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</row>
    <row r="780" spans="7:35" hidden="1"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</row>
    <row r="781" spans="7:35" hidden="1"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</row>
    <row r="782" spans="7:35" hidden="1"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</row>
    <row r="783" spans="7:35" hidden="1"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</row>
    <row r="784" spans="7:35" hidden="1"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</row>
    <row r="785" spans="7:35" hidden="1"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</row>
    <row r="786" spans="7:35" hidden="1"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</row>
    <row r="787" spans="7:35" hidden="1"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</row>
    <row r="788" spans="7:35" hidden="1"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</row>
    <row r="789" spans="7:35" hidden="1"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</row>
    <row r="790" spans="7:35" hidden="1"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</row>
    <row r="791" spans="7:35" hidden="1"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</row>
    <row r="792" spans="7:35" hidden="1"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</row>
    <row r="793" spans="7:35" hidden="1"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</row>
    <row r="794" spans="7:35" hidden="1"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</row>
    <row r="795" spans="7:35" hidden="1"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</row>
    <row r="796" spans="7:35" hidden="1"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</row>
    <row r="797" spans="7:35" hidden="1"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</row>
    <row r="798" spans="7:35" hidden="1"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</row>
    <row r="799" spans="7:35" hidden="1"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</row>
    <row r="800" spans="7:35" hidden="1"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</row>
    <row r="801" spans="7:35" hidden="1"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</row>
    <row r="802" spans="7:35" hidden="1"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</row>
    <row r="803" spans="7:35" hidden="1"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</row>
    <row r="804" spans="7:35" hidden="1"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</row>
    <row r="805" spans="7:35" hidden="1"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</row>
    <row r="806" spans="7:35" hidden="1"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</row>
    <row r="807" spans="7:35" hidden="1"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</row>
    <row r="808" spans="7:35" hidden="1"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</row>
    <row r="809" spans="7:35" hidden="1"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</row>
    <row r="810" spans="7:35" hidden="1"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</row>
    <row r="811" spans="7:35" hidden="1"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</row>
    <row r="812" spans="7:35" hidden="1"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</row>
    <row r="813" spans="7:35" hidden="1"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</row>
    <row r="814" spans="7:35" hidden="1"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</row>
    <row r="815" spans="7:35" hidden="1"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</row>
    <row r="816" spans="7:35" hidden="1"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</row>
    <row r="817" spans="7:35" hidden="1"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</row>
    <row r="818" spans="7:35" hidden="1"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</row>
    <row r="819" spans="7:35" hidden="1"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</row>
    <row r="820" spans="7:35" hidden="1"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</row>
    <row r="821" spans="7:35" hidden="1"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</row>
    <row r="822" spans="7:35" hidden="1"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</row>
    <row r="823" spans="7:35" hidden="1"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</row>
    <row r="824" spans="7:35" hidden="1"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</row>
    <row r="825" spans="7:35" hidden="1"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</row>
    <row r="826" spans="7:35" hidden="1"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</row>
    <row r="827" spans="7:35" hidden="1"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</row>
    <row r="828" spans="7:35" hidden="1"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</row>
    <row r="829" spans="7:35" hidden="1"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</row>
    <row r="830" spans="7:35" hidden="1"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</row>
    <row r="831" spans="7:35" hidden="1"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</row>
    <row r="832" spans="7:35" hidden="1"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</row>
    <row r="833" spans="7:35" hidden="1"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</row>
    <row r="834" spans="7:35" hidden="1"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</row>
    <row r="835" spans="7:35" hidden="1"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</row>
    <row r="836" spans="7:35" hidden="1"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</row>
    <row r="837" spans="7:35" hidden="1"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</row>
    <row r="838" spans="7:35" hidden="1"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</row>
    <row r="839" spans="7:35" hidden="1"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</row>
    <row r="840" spans="7:35" hidden="1"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</row>
    <row r="841" spans="7:35" hidden="1"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</row>
    <row r="842" spans="7:35" hidden="1"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</row>
    <row r="843" spans="7:35" hidden="1"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</row>
    <row r="844" spans="7:35" hidden="1"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</row>
    <row r="845" spans="7:35" hidden="1"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</row>
    <row r="846" spans="7:35" hidden="1"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</row>
    <row r="847" spans="7:35" hidden="1"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</row>
    <row r="848" spans="7:35" hidden="1"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</row>
    <row r="849" spans="7:35" hidden="1"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</row>
    <row r="850" spans="7:35" hidden="1"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</row>
    <row r="851" spans="7:35" hidden="1"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</row>
    <row r="852" spans="7:35" hidden="1"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</row>
    <row r="853" spans="7:35" hidden="1"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</row>
    <row r="854" spans="7:35" hidden="1"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</row>
    <row r="855" spans="7:35" hidden="1"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</row>
    <row r="856" spans="7:35" hidden="1"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</row>
    <row r="857" spans="7:35" hidden="1"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</row>
    <row r="858" spans="7:35" hidden="1"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</row>
    <row r="859" spans="7:35" hidden="1"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</row>
    <row r="860" spans="7:35" hidden="1"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</row>
    <row r="861" spans="7:35" hidden="1"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</row>
    <row r="862" spans="7:35" hidden="1"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</row>
    <row r="863" spans="7:35" hidden="1"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</row>
    <row r="864" spans="7:35" hidden="1"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</row>
    <row r="865" spans="7:35" hidden="1"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</row>
    <row r="866" spans="7:35" hidden="1"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</row>
    <row r="867" spans="7:35" hidden="1"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</row>
    <row r="868" spans="7:35" hidden="1"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</row>
    <row r="869" spans="7:35" hidden="1"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</row>
    <row r="870" spans="7:35" hidden="1"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</row>
    <row r="871" spans="7:35" hidden="1"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</row>
    <row r="872" spans="7:35" hidden="1"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</row>
    <row r="873" spans="7:35" hidden="1"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</row>
    <row r="874" spans="7:35" hidden="1"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</row>
    <row r="875" spans="7:35" hidden="1"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</row>
    <row r="876" spans="7:35" hidden="1"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</row>
    <row r="877" spans="7:35" hidden="1"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</row>
    <row r="878" spans="7:35" hidden="1"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</row>
    <row r="879" spans="7:35" hidden="1"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</row>
    <row r="880" spans="7:35" hidden="1"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</row>
    <row r="881" spans="7:35" hidden="1"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</row>
    <row r="882" spans="7:35" hidden="1"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</row>
    <row r="883" spans="7:35" hidden="1"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</row>
    <row r="884" spans="7:35" hidden="1"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</row>
    <row r="885" spans="7:35" hidden="1"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</row>
    <row r="886" spans="7:35" hidden="1"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</row>
    <row r="887" spans="7:35" hidden="1"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</row>
    <row r="888" spans="7:35" hidden="1"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</row>
    <row r="889" spans="7:35" hidden="1"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</row>
    <row r="890" spans="7:35" hidden="1"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</row>
    <row r="891" spans="7:35" hidden="1"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</row>
    <row r="892" spans="7:35" hidden="1"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</row>
    <row r="893" spans="7:35" hidden="1"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</row>
    <row r="894" spans="7:35" hidden="1"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</row>
    <row r="895" spans="7:35" hidden="1"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</row>
    <row r="896" spans="7:35" hidden="1"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</row>
    <row r="897" spans="7:35" hidden="1"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</row>
    <row r="898" spans="7:35" hidden="1"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</row>
    <row r="899" spans="7:35" hidden="1"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</row>
    <row r="900" spans="7:35" hidden="1"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</row>
    <row r="901" spans="7:35" hidden="1"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</row>
    <row r="902" spans="7:35" hidden="1"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</row>
    <row r="903" spans="7:35" hidden="1"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</row>
    <row r="904" spans="7:35" hidden="1"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</row>
    <row r="905" spans="7:35" hidden="1"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</row>
    <row r="906" spans="7:35" hidden="1"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</row>
    <row r="907" spans="7:35" hidden="1"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</row>
    <row r="908" spans="7:35" hidden="1"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</row>
    <row r="909" spans="7:35" hidden="1"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</row>
    <row r="910" spans="7:35" hidden="1"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</row>
    <row r="911" spans="7:35" hidden="1"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</row>
    <row r="912" spans="7:35" hidden="1"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</row>
    <row r="913" spans="7:35" hidden="1"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</row>
    <row r="914" spans="7:35" hidden="1"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</row>
    <row r="915" spans="7:35" hidden="1"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</row>
    <row r="916" spans="7:35" hidden="1"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</row>
    <row r="917" spans="7:35" hidden="1"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</row>
    <row r="918" spans="7:35" hidden="1"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</row>
    <row r="919" spans="7:35" hidden="1"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</row>
    <row r="920" spans="7:35" hidden="1"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</row>
    <row r="921" spans="7:35" hidden="1"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</row>
    <row r="922" spans="7:35" hidden="1"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</row>
    <row r="923" spans="7:35" hidden="1"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</row>
    <row r="924" spans="7:35" hidden="1"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</row>
    <row r="925" spans="7:35" hidden="1"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</row>
    <row r="926" spans="7:35" hidden="1"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</row>
    <row r="927" spans="7:35" hidden="1"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</row>
    <row r="928" spans="7:35" hidden="1"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</row>
    <row r="929" spans="7:35" hidden="1"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</row>
    <row r="930" spans="7:35" hidden="1"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</row>
    <row r="931" spans="7:35" hidden="1"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</row>
    <row r="932" spans="7:35" hidden="1"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</row>
    <row r="933" spans="7:35" hidden="1"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</row>
    <row r="934" spans="7:35" hidden="1"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</row>
    <row r="935" spans="7:35" hidden="1"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</row>
    <row r="936" spans="7:35" hidden="1"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</row>
    <row r="937" spans="7:35" hidden="1"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</row>
    <row r="938" spans="7:35" hidden="1"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</row>
    <row r="939" spans="7:35" hidden="1"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</row>
    <row r="940" spans="7:35" hidden="1"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</row>
    <row r="941" spans="7:35" hidden="1"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</row>
    <row r="942" spans="7:35" hidden="1"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</row>
    <row r="943" spans="7:35" hidden="1"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</row>
    <row r="944" spans="7:35" hidden="1"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</row>
    <row r="945" spans="7:35" hidden="1"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</row>
    <row r="946" spans="7:35" hidden="1"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</row>
    <row r="947" spans="7:35" hidden="1"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</row>
    <row r="948" spans="7:35" hidden="1"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</row>
    <row r="949" spans="7:35" hidden="1"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</row>
    <row r="950" spans="7:35" hidden="1"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</row>
    <row r="951" spans="7:35" hidden="1"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</row>
    <row r="952" spans="7:35" hidden="1"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</row>
    <row r="953" spans="7:35" hidden="1"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</row>
    <row r="954" spans="7:35" hidden="1"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</row>
    <row r="955" spans="7:35" hidden="1"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</row>
    <row r="956" spans="7:35" hidden="1"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</row>
    <row r="957" spans="7:35" hidden="1"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</row>
    <row r="958" spans="7:35" hidden="1"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</row>
    <row r="959" spans="7:35" hidden="1"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</row>
    <row r="960" spans="7:35" hidden="1"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</row>
    <row r="961" spans="7:35" hidden="1"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</row>
    <row r="962" spans="7:35" hidden="1"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</row>
    <row r="963" spans="7:35" hidden="1"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</row>
    <row r="964" spans="7:35" hidden="1"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</row>
    <row r="965" spans="7:35" hidden="1"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</row>
    <row r="966" spans="7:35" hidden="1"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</row>
    <row r="967" spans="7:35" hidden="1"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</row>
    <row r="968" spans="7:35" hidden="1"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</row>
    <row r="969" spans="7:35" hidden="1"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</row>
    <row r="970" spans="7:35" hidden="1"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</row>
    <row r="971" spans="7:35" hidden="1"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</row>
    <row r="972" spans="7:35" hidden="1"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</row>
    <row r="973" spans="7:35" hidden="1"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</row>
    <row r="974" spans="7:35" hidden="1"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</row>
    <row r="975" spans="7:35" hidden="1"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</row>
    <row r="976" spans="7:35" hidden="1"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</row>
    <row r="977" spans="7:35" hidden="1"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</row>
    <row r="978" spans="7:35" hidden="1"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</row>
    <row r="979" spans="7:35" hidden="1"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</row>
    <row r="980" spans="7:35" hidden="1"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</row>
    <row r="981" spans="7:35" hidden="1"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</row>
    <row r="982" spans="7:35" hidden="1"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</row>
    <row r="983" spans="7:35" hidden="1"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</row>
    <row r="984" spans="7:35" hidden="1"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</row>
    <row r="985" spans="7:35" hidden="1"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</row>
    <row r="986" spans="7:35" hidden="1"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</row>
    <row r="987" spans="7:35" hidden="1"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</row>
    <row r="988" spans="7:35" hidden="1"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</row>
    <row r="989" spans="7:35" hidden="1"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</row>
    <row r="990" spans="7:35" hidden="1"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</row>
    <row r="991" spans="7:35" hidden="1"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</row>
    <row r="992" spans="7:35" hidden="1"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</row>
    <row r="993" spans="7:35" hidden="1"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</row>
    <row r="994" spans="7:35" hidden="1"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</row>
    <row r="995" spans="7:35" hidden="1"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</row>
    <row r="996" spans="7:35" hidden="1"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</row>
    <row r="997" spans="7:35" hidden="1"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</row>
    <row r="998" spans="7:35" hidden="1"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</row>
    <row r="999" spans="7:35" hidden="1"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</row>
    <row r="1000" spans="7:35" hidden="1"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</row>
    <row r="1001" spans="7:35" hidden="1"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</row>
    <row r="1002" spans="7:35" hidden="1"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</row>
    <row r="1003" spans="7:35" hidden="1"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</row>
    <row r="1004" spans="7:35" hidden="1"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</row>
    <row r="1005" spans="7:35" hidden="1"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</row>
    <row r="1006" spans="7:35" hidden="1"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</row>
    <row r="1007" spans="7:35" hidden="1"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</row>
    <row r="1008" spans="7:35" hidden="1"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100"/>
      <c r="W1008" s="100"/>
      <c r="X1008" s="100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</row>
    <row r="1009" spans="7:35" hidden="1"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100"/>
      <c r="W1009" s="100"/>
      <c r="X1009" s="100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</row>
    <row r="1010" spans="7:35" hidden="1"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100"/>
      <c r="W1010" s="100"/>
      <c r="X1010" s="100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</row>
    <row r="1011" spans="7:35" hidden="1"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100"/>
      <c r="W1011" s="100"/>
      <c r="X1011" s="100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</row>
    <row r="1012" spans="7:35" hidden="1"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  <c r="X1012" s="100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</row>
    <row r="1013" spans="7:35" hidden="1"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100"/>
      <c r="W1013" s="100"/>
      <c r="X1013" s="100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</row>
    <row r="1014" spans="7:35" hidden="1"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100"/>
      <c r="W1014" s="100"/>
      <c r="X1014" s="100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</row>
    <row r="1015" spans="7:35" hidden="1"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100"/>
      <c r="W1015" s="100"/>
      <c r="X1015" s="100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</row>
    <row r="1016" spans="7:35" hidden="1"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00"/>
      <c r="U1016" s="100"/>
      <c r="V1016" s="100"/>
      <c r="W1016" s="100"/>
      <c r="X1016" s="100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</row>
    <row r="1017" spans="7:35" hidden="1"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100"/>
      <c r="T1017" s="100"/>
      <c r="U1017" s="100"/>
      <c r="V1017" s="100"/>
      <c r="W1017" s="100"/>
      <c r="X1017" s="100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</row>
    <row r="1018" spans="7:35" hidden="1"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00"/>
      <c r="U1018" s="100"/>
      <c r="V1018" s="100"/>
      <c r="W1018" s="100"/>
      <c r="X1018" s="100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</row>
    <row r="1019" spans="7:35" hidden="1"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100"/>
      <c r="W1019" s="100"/>
      <c r="X1019" s="100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</row>
    <row r="1020" spans="7:35" hidden="1"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100"/>
      <c r="W1020" s="100"/>
      <c r="X1020" s="100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</row>
    <row r="1021" spans="7:35" hidden="1"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100"/>
      <c r="W1021" s="100"/>
      <c r="X1021" s="100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</row>
    <row r="1022" spans="7:35" hidden="1"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100"/>
      <c r="W1022" s="100"/>
      <c r="X1022" s="100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</row>
    <row r="1023" spans="7:35" hidden="1"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100"/>
      <c r="W1023" s="100"/>
      <c r="X1023" s="100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</row>
    <row r="1024" spans="7:35" hidden="1"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100"/>
      <c r="W1024" s="100"/>
      <c r="X1024" s="100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</row>
    <row r="1025" spans="7:35" hidden="1"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00"/>
      <c r="U1025" s="100"/>
      <c r="V1025" s="100"/>
      <c r="W1025" s="100"/>
      <c r="X1025" s="100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</row>
    <row r="1026" spans="7:35" hidden="1"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00"/>
      <c r="U1026" s="100"/>
      <c r="V1026" s="100"/>
      <c r="W1026" s="100"/>
      <c r="X1026" s="100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</row>
    <row r="1027" spans="7:35" hidden="1"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100"/>
      <c r="W1027" s="100"/>
      <c r="X1027" s="100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</row>
    <row r="1028" spans="7:35" hidden="1"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  <c r="V1028" s="100"/>
      <c r="W1028" s="100"/>
      <c r="X1028" s="100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</row>
    <row r="1029" spans="7:35" hidden="1"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100"/>
      <c r="W1029" s="100"/>
      <c r="X1029" s="100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</row>
    <row r="1030" spans="7:35" hidden="1"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  <c r="V1030" s="100"/>
      <c r="W1030" s="100"/>
      <c r="X1030" s="100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</row>
    <row r="1031" spans="7:35" hidden="1"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  <c r="V1031" s="100"/>
      <c r="W1031" s="100"/>
      <c r="X1031" s="100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</row>
    <row r="1032" spans="7:35" hidden="1"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100"/>
      <c r="W1032" s="100"/>
      <c r="X1032" s="100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</row>
    <row r="1033" spans="7:35" hidden="1"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100"/>
      <c r="W1033" s="100"/>
      <c r="X1033" s="100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</row>
    <row r="1034" spans="7:35" hidden="1"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100"/>
      <c r="W1034" s="100"/>
      <c r="X1034" s="100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</row>
    <row r="1035" spans="7:35" hidden="1"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00"/>
      <c r="U1035" s="100"/>
      <c r="V1035" s="100"/>
      <c r="W1035" s="100"/>
      <c r="X1035" s="100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</row>
    <row r="1036" spans="7:35" hidden="1"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00"/>
      <c r="U1036" s="100"/>
      <c r="V1036" s="100"/>
      <c r="W1036" s="100"/>
      <c r="X1036" s="100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</row>
    <row r="1037" spans="7:35" hidden="1"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100"/>
      <c r="T1037" s="100"/>
      <c r="U1037" s="100"/>
      <c r="V1037" s="100"/>
      <c r="W1037" s="100"/>
      <c r="X1037" s="100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</row>
    <row r="1038" spans="7:35" hidden="1"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  <c r="U1038" s="100"/>
      <c r="V1038" s="100"/>
      <c r="W1038" s="100"/>
      <c r="X1038" s="100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</row>
    <row r="1039" spans="7:35" hidden="1"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  <c r="V1039" s="100"/>
      <c r="W1039" s="100"/>
      <c r="X1039" s="100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</row>
    <row r="1040" spans="7:35" hidden="1"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  <c r="V1040" s="100"/>
      <c r="W1040" s="100"/>
      <c r="X1040" s="100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</row>
    <row r="1041" spans="7:35" hidden="1"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  <c r="V1041" s="100"/>
      <c r="W1041" s="100"/>
      <c r="X1041" s="100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</row>
    <row r="1042" spans="7:35" hidden="1"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00"/>
      <c r="U1042" s="100"/>
      <c r="V1042" s="100"/>
      <c r="W1042" s="100"/>
      <c r="X1042" s="100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</row>
    <row r="1043" spans="7:35" hidden="1"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00"/>
      <c r="U1043" s="100"/>
      <c r="V1043" s="100"/>
      <c r="W1043" s="100"/>
      <c r="X1043" s="100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</row>
    <row r="1044" spans="7:35" hidden="1"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100"/>
      <c r="T1044" s="100"/>
      <c r="U1044" s="100"/>
      <c r="V1044" s="100"/>
      <c r="W1044" s="100"/>
      <c r="X1044" s="100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</row>
    <row r="1045" spans="7:35" hidden="1"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100"/>
      <c r="W1045" s="100"/>
      <c r="X1045" s="100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</row>
    <row r="1046" spans="7:35" hidden="1"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100"/>
      <c r="W1046" s="100"/>
      <c r="X1046" s="100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</row>
    <row r="1047" spans="7:35" hidden="1"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100"/>
      <c r="W1047" s="100"/>
      <c r="X1047" s="100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</row>
    <row r="1048" spans="7:35" hidden="1"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100"/>
      <c r="W1048" s="100"/>
      <c r="X1048" s="100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</row>
    <row r="1049" spans="7:35" hidden="1"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100"/>
      <c r="W1049" s="100"/>
      <c r="X1049" s="100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</row>
    <row r="1050" spans="7:35" hidden="1"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100"/>
      <c r="W1050" s="100"/>
      <c r="X1050" s="100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</row>
    <row r="1051" spans="7:35" hidden="1"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  <c r="V1051" s="100"/>
      <c r="W1051" s="100"/>
      <c r="X1051" s="100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</row>
    <row r="1052" spans="7:35" hidden="1"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100"/>
      <c r="W1052" s="100"/>
      <c r="X1052" s="100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</row>
    <row r="1053" spans="7:35" hidden="1"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100"/>
      <c r="W1053" s="100"/>
      <c r="X1053" s="100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</row>
    <row r="1054" spans="7:35" hidden="1"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100"/>
      <c r="W1054" s="100"/>
      <c r="X1054" s="100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</row>
    <row r="1055" spans="7:35" hidden="1"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100"/>
      <c r="W1055" s="100"/>
      <c r="X1055" s="100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</row>
    <row r="1056" spans="7:35" hidden="1"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100"/>
      <c r="W1056" s="100"/>
      <c r="X1056" s="100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</row>
    <row r="1057" spans="7:35" hidden="1"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100"/>
      <c r="W1057" s="100"/>
      <c r="X1057" s="100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</row>
    <row r="1058" spans="7:35" hidden="1"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100"/>
      <c r="W1058" s="100"/>
      <c r="X1058" s="100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</row>
    <row r="1059" spans="7:35" hidden="1"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100"/>
      <c r="W1059" s="100"/>
      <c r="X1059" s="100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</row>
    <row r="1060" spans="7:35" hidden="1"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100"/>
      <c r="W1060" s="100"/>
      <c r="X1060" s="100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</row>
    <row r="1061" spans="7:35" hidden="1"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100"/>
      <c r="W1061" s="100"/>
      <c r="X1061" s="100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</row>
    <row r="1062" spans="7:35" hidden="1"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100"/>
      <c r="W1062" s="100"/>
      <c r="X1062" s="100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</row>
    <row r="1063" spans="7:35" hidden="1"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100"/>
      <c r="W1063" s="100"/>
      <c r="X1063" s="100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</row>
    <row r="1064" spans="7:35" hidden="1"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100"/>
      <c r="W1064" s="100"/>
      <c r="X1064" s="100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</row>
    <row r="1065" spans="7:35" hidden="1"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100"/>
      <c r="W1065" s="100"/>
      <c r="X1065" s="100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</row>
    <row r="1066" spans="7:35" hidden="1"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100"/>
      <c r="W1066" s="100"/>
      <c r="X1066" s="100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</row>
    <row r="1067" spans="7:35" hidden="1"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100"/>
      <c r="W1067" s="100"/>
      <c r="X1067" s="100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</row>
    <row r="1068" spans="7:35" hidden="1"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100"/>
      <c r="W1068" s="100"/>
      <c r="X1068" s="100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</row>
    <row r="1069" spans="7:35" hidden="1"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100"/>
      <c r="W1069" s="100"/>
      <c r="X1069" s="100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</row>
    <row r="1070" spans="7:35" hidden="1"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100"/>
      <c r="W1070" s="100"/>
      <c r="X1070" s="100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</row>
    <row r="1071" spans="7:35" hidden="1"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100"/>
      <c r="W1071" s="100"/>
      <c r="X1071" s="100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</row>
    <row r="1072" spans="7:35" hidden="1"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100"/>
      <c r="W1072" s="100"/>
      <c r="X1072" s="100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</row>
    <row r="1073" spans="7:35" hidden="1"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100"/>
      <c r="W1073" s="100"/>
      <c r="X1073" s="100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</row>
    <row r="1074" spans="7:35" hidden="1"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100"/>
      <c r="W1074" s="100"/>
      <c r="X1074" s="100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</row>
    <row r="1075" spans="7:35" hidden="1"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100"/>
      <c r="W1075" s="100"/>
      <c r="X1075" s="100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</row>
    <row r="1076" spans="7:35" hidden="1"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100"/>
      <c r="W1076" s="100"/>
      <c r="X1076" s="100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</row>
    <row r="1077" spans="7:35" hidden="1"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100"/>
      <c r="W1077" s="100"/>
      <c r="X1077" s="100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</row>
  </sheetData>
  <sheetProtection password="C1FB" sheet="1" objects="1" scenarios="1" formatCells="0" formatColumns="0" formatRows="0" selectLockedCells="1"/>
  <mergeCells count="35">
    <mergeCell ref="E35:F35"/>
    <mergeCell ref="E36:F36"/>
    <mergeCell ref="E37:F37"/>
    <mergeCell ref="H37:H38"/>
    <mergeCell ref="A25:H25"/>
    <mergeCell ref="E28:G28"/>
    <mergeCell ref="H30:H31"/>
    <mergeCell ref="E31:F31"/>
    <mergeCell ref="E32:F32"/>
    <mergeCell ref="H32:H33"/>
    <mergeCell ref="H21:I21"/>
    <mergeCell ref="E11:F11"/>
    <mergeCell ref="H11:I11"/>
    <mergeCell ref="E12:F12"/>
    <mergeCell ref="H12:I12"/>
    <mergeCell ref="H13:I13"/>
    <mergeCell ref="H14:I14"/>
    <mergeCell ref="H15:I15"/>
    <mergeCell ref="H16:I16"/>
    <mergeCell ref="H18:I18"/>
    <mergeCell ref="H19:I19"/>
    <mergeCell ref="H20:I20"/>
    <mergeCell ref="E8:F8"/>
    <mergeCell ref="H8:I8"/>
    <mergeCell ref="E9:F9"/>
    <mergeCell ref="H9:I9"/>
    <mergeCell ref="E10:F10"/>
    <mergeCell ref="H10:I10"/>
    <mergeCell ref="E7:F7"/>
    <mergeCell ref="H7:I7"/>
    <mergeCell ref="E2:J2"/>
    <mergeCell ref="E3:J4"/>
    <mergeCell ref="H5:I5"/>
    <mergeCell ref="E6:F6"/>
    <mergeCell ref="H6:I6"/>
  </mergeCells>
  <dataValidations count="3">
    <dataValidation type="list" allowBlank="1" showInputMessage="1" showErrorMessage="1" sqref="F5 I17">
      <formula1>$AO$3:$AO$5</formula1>
    </dataValidation>
    <dataValidation type="list" allowBlank="1" showInputMessage="1" showErrorMessage="1" sqref="B27:B38">
      <formula1>"Y,N"</formula1>
    </dataValidation>
    <dataValidation operator="lessThanOrEqual" allowBlank="1" showInputMessage="1" showErrorMessage="1" errorTitle="Sorry...!!! Not Allow" error="HRA Rebate Permissible up to Actual HRA Recieved" sqref="J32 G32"/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A84"/>
  <sheetViews>
    <sheetView view="pageBreakPreview" zoomScaleSheetLayoutView="100" workbookViewId="0">
      <selection activeCell="Q1" sqref="Q1"/>
    </sheetView>
  </sheetViews>
  <sheetFormatPr defaultRowHeight="15"/>
  <cols>
    <col min="1" max="1" width="2.7109375" style="22" customWidth="1"/>
    <col min="2" max="2" width="3.5703125" style="22" customWidth="1"/>
    <col min="3" max="3" width="7.85546875" style="22" customWidth="1"/>
    <col min="4" max="4" width="9.5703125" style="22" customWidth="1"/>
    <col min="5" max="5" width="6.85546875" style="22" customWidth="1"/>
    <col min="6" max="6" width="3.140625" style="22" customWidth="1"/>
    <col min="7" max="7" width="9" style="22" customWidth="1"/>
    <col min="8" max="8" width="4.5703125" style="22" customWidth="1"/>
    <col min="9" max="9" width="11.5703125" style="22" customWidth="1"/>
    <col min="10" max="10" width="10.140625" style="22" customWidth="1"/>
    <col min="11" max="11" width="7.5703125" style="22" customWidth="1"/>
    <col min="12" max="12" width="3.28515625" style="22" customWidth="1"/>
    <col min="13" max="13" width="10.28515625" style="22" customWidth="1"/>
    <col min="14" max="14" width="3" style="22" customWidth="1"/>
    <col min="15" max="15" width="13.85546875" style="22" customWidth="1"/>
    <col min="16" max="22" width="9.140625" style="22" customWidth="1"/>
    <col min="23" max="27" width="9.140625" style="22" hidden="1" customWidth="1"/>
    <col min="28" max="28" width="9.140625" style="22" customWidth="1"/>
    <col min="29" max="16384" width="9.140625" style="22"/>
  </cols>
  <sheetData>
    <row r="1" spans="1:22" ht="18.75">
      <c r="A1" s="327" t="str">
        <f>IF(AND(Master!D8=""),"",CONCATENATE("Office Name :- ",PROPER(Master!D8)))</f>
        <v>Office Name :- Government Sr. Secondary School Inderwara , Rani (Pali)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spans="1:22" ht="15.75" customHeight="1" thickBot="1">
      <c r="A2" s="174"/>
      <c r="B2" s="174"/>
      <c r="C2" s="328" t="s">
        <v>106</v>
      </c>
      <c r="D2" s="328"/>
      <c r="E2" s="328"/>
      <c r="F2" s="328"/>
      <c r="G2" s="329" t="s">
        <v>107</v>
      </c>
      <c r="H2" s="329"/>
      <c r="I2" s="328" t="s">
        <v>108</v>
      </c>
      <c r="J2" s="328"/>
      <c r="K2" s="328"/>
      <c r="L2" s="329" t="s">
        <v>109</v>
      </c>
      <c r="M2" s="329"/>
      <c r="N2" s="175" t="s">
        <v>110</v>
      </c>
    </row>
    <row r="3" spans="1:22" ht="16.5" thickTop="1">
      <c r="A3" s="176">
        <v>1</v>
      </c>
      <c r="B3" s="330" t="s">
        <v>111</v>
      </c>
      <c r="C3" s="331"/>
      <c r="D3" s="332" t="str">
        <f>UPPER(IF(Master!D9="","",Master!D9))</f>
        <v>HEERALAL JAT</v>
      </c>
      <c r="E3" s="332"/>
      <c r="F3" s="332"/>
      <c r="G3" s="332"/>
      <c r="H3" s="332"/>
      <c r="I3" s="177" t="s">
        <v>112</v>
      </c>
      <c r="J3" s="333" t="str">
        <f>UPPER(IF(Master!H9="","",Master!H9))</f>
        <v>SR TEACHER</v>
      </c>
      <c r="K3" s="333"/>
      <c r="L3" s="333"/>
      <c r="M3" s="178" t="s">
        <v>113</v>
      </c>
      <c r="N3" s="334" t="str">
        <f>UPPER(IF(Master!D12="","",Master!D12))</f>
        <v>ADTXXXXXX2</v>
      </c>
      <c r="O3" s="335"/>
      <c r="P3" s="160"/>
      <c r="Q3" s="160"/>
    </row>
    <row r="4" spans="1:22" ht="14.1" customHeight="1">
      <c r="A4" s="179">
        <v>2</v>
      </c>
      <c r="B4" s="344" t="s">
        <v>224</v>
      </c>
      <c r="C4" s="344"/>
      <c r="D4" s="345"/>
      <c r="E4" s="345"/>
      <c r="F4" s="345"/>
      <c r="G4" s="345"/>
      <c r="H4" s="345"/>
      <c r="I4" s="344"/>
      <c r="J4" s="345"/>
      <c r="K4" s="345"/>
      <c r="L4" s="345"/>
      <c r="M4" s="344"/>
      <c r="N4" s="180" t="s">
        <v>114</v>
      </c>
      <c r="O4" s="181">
        <f>'GA 55'!L27+'GA 55'!J27</f>
        <v>698400</v>
      </c>
      <c r="P4" s="161"/>
      <c r="Q4" s="67" t="s">
        <v>115</v>
      </c>
      <c r="R4" s="349" t="s">
        <v>116</v>
      </c>
      <c r="S4" s="349"/>
      <c r="T4" s="349"/>
      <c r="U4" s="349"/>
      <c r="V4" s="349"/>
    </row>
    <row r="5" spans="1:22" ht="14.1" customHeight="1">
      <c r="A5" s="179">
        <v>3</v>
      </c>
      <c r="B5" s="345" t="s">
        <v>117</v>
      </c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180" t="s">
        <v>114</v>
      </c>
      <c r="O5" s="207">
        <f>'Extra deduc'!G5+'GA 55'!G27</f>
        <v>0</v>
      </c>
      <c r="P5" s="162"/>
      <c r="Q5" s="162"/>
      <c r="R5" s="349"/>
      <c r="S5" s="349"/>
      <c r="T5" s="349"/>
      <c r="U5" s="349"/>
      <c r="V5" s="349"/>
    </row>
    <row r="6" spans="1:22" ht="14.1" customHeight="1">
      <c r="A6" s="179">
        <v>4</v>
      </c>
      <c r="B6" s="350" t="s">
        <v>118</v>
      </c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180" t="s">
        <v>114</v>
      </c>
      <c r="O6" s="182">
        <f>O4-O5</f>
        <v>698400</v>
      </c>
      <c r="P6" s="162"/>
      <c r="Q6" s="162"/>
      <c r="R6" s="349"/>
      <c r="S6" s="349"/>
      <c r="T6" s="349"/>
      <c r="U6" s="349"/>
      <c r="V6" s="349"/>
    </row>
    <row r="7" spans="1:22" ht="14.1" customHeight="1">
      <c r="A7" s="351">
        <v>5</v>
      </c>
      <c r="B7" s="336" t="s">
        <v>119</v>
      </c>
      <c r="C7" s="336"/>
      <c r="D7" s="336"/>
      <c r="E7" s="336"/>
      <c r="F7" s="336"/>
      <c r="G7" s="336"/>
      <c r="H7" s="336"/>
      <c r="I7" s="336"/>
      <c r="J7" s="336"/>
      <c r="K7" s="343">
        <f>'Extra deduc'!G6</f>
        <v>0</v>
      </c>
      <c r="L7" s="343"/>
      <c r="M7" s="343"/>
      <c r="N7" s="354"/>
      <c r="O7" s="355"/>
      <c r="P7" s="163"/>
      <c r="Q7" s="163"/>
      <c r="R7" s="349"/>
      <c r="S7" s="349"/>
      <c r="T7" s="349"/>
      <c r="U7" s="349"/>
      <c r="V7" s="349"/>
    </row>
    <row r="8" spans="1:22" ht="14.1" customHeight="1">
      <c r="A8" s="352"/>
      <c r="B8" s="336" t="s">
        <v>120</v>
      </c>
      <c r="C8" s="336"/>
      <c r="D8" s="336"/>
      <c r="E8" s="336"/>
      <c r="F8" s="336"/>
      <c r="G8" s="336"/>
      <c r="H8" s="336"/>
      <c r="I8" s="336"/>
      <c r="J8" s="336"/>
      <c r="K8" s="343">
        <f>'Extra deduc'!G7</f>
        <v>0</v>
      </c>
      <c r="L8" s="343"/>
      <c r="M8" s="343"/>
      <c r="N8" s="354"/>
      <c r="O8" s="355"/>
      <c r="P8" s="163"/>
      <c r="Q8" s="163"/>
      <c r="R8" s="68"/>
      <c r="S8" s="68"/>
      <c r="T8" s="68"/>
      <c r="U8" s="68"/>
      <c r="V8" s="68"/>
    </row>
    <row r="9" spans="1:22" ht="14.1" customHeight="1">
      <c r="A9" s="353"/>
      <c r="B9" s="336" t="s">
        <v>121</v>
      </c>
      <c r="C9" s="336"/>
      <c r="D9" s="336"/>
      <c r="E9" s="336"/>
      <c r="F9" s="336"/>
      <c r="G9" s="336"/>
      <c r="H9" s="336"/>
      <c r="I9" s="336"/>
      <c r="J9" s="336"/>
      <c r="K9" s="337">
        <v>50000</v>
      </c>
      <c r="L9" s="337"/>
      <c r="M9" s="337"/>
      <c r="N9" s="180" t="s">
        <v>114</v>
      </c>
      <c r="O9" s="182">
        <f>SUM(K7:M9)</f>
        <v>50000</v>
      </c>
      <c r="P9" s="162"/>
      <c r="Q9" s="162"/>
      <c r="R9" s="68"/>
      <c r="S9" s="68"/>
      <c r="T9" s="68"/>
      <c r="U9" s="68"/>
      <c r="V9" s="68"/>
    </row>
    <row r="10" spans="1:22" ht="14.1" customHeight="1">
      <c r="A10" s="179">
        <v>6</v>
      </c>
      <c r="B10" s="338" t="s">
        <v>122</v>
      </c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40"/>
      <c r="N10" s="180" t="s">
        <v>114</v>
      </c>
      <c r="O10" s="182">
        <f>O6-O9</f>
        <v>648400</v>
      </c>
      <c r="P10" s="162"/>
      <c r="Q10" s="162"/>
    </row>
    <row r="11" spans="1:22" ht="14.1" customHeight="1">
      <c r="A11" s="341">
        <v>7</v>
      </c>
      <c r="B11" s="336" t="s">
        <v>123</v>
      </c>
      <c r="C11" s="336"/>
      <c r="D11" s="336"/>
      <c r="E11" s="336"/>
      <c r="F11" s="336"/>
      <c r="G11" s="336"/>
      <c r="H11" s="336"/>
      <c r="I11" s="342" t="s">
        <v>124</v>
      </c>
      <c r="J11" s="342"/>
      <c r="K11" s="343">
        <f>'Extra deduc'!G8</f>
        <v>0</v>
      </c>
      <c r="L11" s="343"/>
      <c r="M11" s="343"/>
      <c r="N11" s="357"/>
      <c r="O11" s="358"/>
      <c r="P11" s="164"/>
      <c r="Q11" s="164"/>
    </row>
    <row r="12" spans="1:22" ht="14.1" customHeight="1">
      <c r="A12" s="341"/>
      <c r="B12" s="359" t="s">
        <v>125</v>
      </c>
      <c r="C12" s="359"/>
      <c r="D12" s="360" t="s">
        <v>126</v>
      </c>
      <c r="E12" s="360"/>
      <c r="F12" s="360" t="s">
        <v>127</v>
      </c>
      <c r="G12" s="360"/>
      <c r="H12" s="360"/>
      <c r="I12" s="360" t="s">
        <v>128</v>
      </c>
      <c r="J12" s="360"/>
      <c r="K12" s="342" t="s">
        <v>129</v>
      </c>
      <c r="L12" s="342"/>
      <c r="M12" s="342"/>
      <c r="N12" s="357"/>
      <c r="O12" s="358"/>
      <c r="P12" s="164"/>
      <c r="Q12" s="164"/>
    </row>
    <row r="13" spans="1:22" ht="14.1" customHeight="1">
      <c r="A13" s="341"/>
      <c r="B13" s="359"/>
      <c r="C13" s="359"/>
      <c r="D13" s="343">
        <f>ROUND(K11*0.3,0)</f>
        <v>0</v>
      </c>
      <c r="E13" s="343"/>
      <c r="F13" s="343">
        <f>'Extra deduc'!G11</f>
        <v>0</v>
      </c>
      <c r="G13" s="343"/>
      <c r="H13" s="343"/>
      <c r="I13" s="343">
        <f>'Extra deduc'!G9</f>
        <v>0</v>
      </c>
      <c r="J13" s="343"/>
      <c r="K13" s="343">
        <f>D13+F13+I13</f>
        <v>0</v>
      </c>
      <c r="L13" s="343"/>
      <c r="M13" s="343"/>
      <c r="N13" s="357"/>
      <c r="O13" s="358"/>
      <c r="P13" s="164"/>
      <c r="Q13" s="164"/>
    </row>
    <row r="14" spans="1:22" ht="14.1" customHeight="1">
      <c r="A14" s="179"/>
      <c r="B14" s="346" t="s">
        <v>130</v>
      </c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8"/>
      <c r="N14" s="180" t="s">
        <v>114</v>
      </c>
      <c r="O14" s="182">
        <f>K11-K13</f>
        <v>0</v>
      </c>
      <c r="P14" s="162"/>
      <c r="Q14" s="162"/>
    </row>
    <row r="15" spans="1:22" ht="14.1" customHeight="1">
      <c r="A15" s="179">
        <v>8</v>
      </c>
      <c r="B15" s="336" t="s">
        <v>131</v>
      </c>
      <c r="C15" s="336"/>
      <c r="D15" s="336"/>
      <c r="E15" s="356">
        <f>'Extra deduc'!J15</f>
        <v>0</v>
      </c>
      <c r="F15" s="356"/>
      <c r="G15" s="356"/>
      <c r="H15" s="183"/>
      <c r="I15" s="183"/>
      <c r="J15" s="347" t="s">
        <v>132</v>
      </c>
      <c r="K15" s="347"/>
      <c r="L15" s="347"/>
      <c r="M15" s="348"/>
      <c r="N15" s="180" t="s">
        <v>114</v>
      </c>
      <c r="O15" s="182">
        <f>O10+O14</f>
        <v>648400</v>
      </c>
      <c r="P15" s="162"/>
      <c r="Q15" s="162"/>
    </row>
    <row r="16" spans="1:22" ht="14.1" customHeight="1">
      <c r="A16" s="179">
        <v>9</v>
      </c>
      <c r="B16" s="336" t="s">
        <v>133</v>
      </c>
      <c r="C16" s="336"/>
      <c r="D16" s="336"/>
      <c r="E16" s="356">
        <f>'Extra deduc'!J5</f>
        <v>0</v>
      </c>
      <c r="F16" s="356"/>
      <c r="G16" s="356"/>
      <c r="H16" s="183"/>
      <c r="I16" s="183"/>
      <c r="J16" s="183"/>
      <c r="K16" s="347" t="s">
        <v>134</v>
      </c>
      <c r="L16" s="347"/>
      <c r="M16" s="348"/>
      <c r="N16" s="180" t="s">
        <v>114</v>
      </c>
      <c r="O16" s="182">
        <f>E15+E16</f>
        <v>0</v>
      </c>
      <c r="P16" s="162"/>
      <c r="Q16" s="162"/>
    </row>
    <row r="17" spans="1:22" ht="14.1" customHeight="1">
      <c r="A17" s="179">
        <v>10</v>
      </c>
      <c r="B17" s="362" t="s">
        <v>135</v>
      </c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180" t="s">
        <v>114</v>
      </c>
      <c r="O17" s="181">
        <f>O15+O16</f>
        <v>648400</v>
      </c>
      <c r="P17" s="161"/>
      <c r="Q17" s="161"/>
    </row>
    <row r="18" spans="1:22" ht="14.1" customHeight="1">
      <c r="A18" s="351">
        <v>11</v>
      </c>
      <c r="B18" s="363" t="s">
        <v>136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4"/>
      <c r="P18" s="165"/>
      <c r="Q18" s="165"/>
    </row>
    <row r="19" spans="1:22" ht="14.1" customHeight="1">
      <c r="A19" s="352"/>
      <c r="B19" s="365" t="s">
        <v>137</v>
      </c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6"/>
      <c r="P19" s="166"/>
      <c r="Q19" s="166"/>
    </row>
    <row r="20" spans="1:22" ht="14.1" customHeight="1">
      <c r="A20" s="352"/>
      <c r="B20" s="184" t="s">
        <v>138</v>
      </c>
      <c r="C20" s="345" t="s">
        <v>139</v>
      </c>
      <c r="D20" s="345"/>
      <c r="E20" s="345"/>
      <c r="F20" s="185" t="s">
        <v>114</v>
      </c>
      <c r="G20" s="186">
        <f>'GA 55'!M27</f>
        <v>48000</v>
      </c>
      <c r="H20" s="187" t="s">
        <v>140</v>
      </c>
      <c r="I20" s="367" t="s">
        <v>141</v>
      </c>
      <c r="J20" s="368"/>
      <c r="K20" s="369"/>
      <c r="L20" s="185" t="s">
        <v>114</v>
      </c>
      <c r="M20" s="186">
        <f>'GA 55'!P27</f>
        <v>0</v>
      </c>
      <c r="N20" s="370"/>
      <c r="O20" s="371"/>
      <c r="P20" s="163"/>
      <c r="Q20" s="163"/>
    </row>
    <row r="21" spans="1:22" ht="14.1" customHeight="1">
      <c r="A21" s="352"/>
      <c r="B21" s="184" t="s">
        <v>142</v>
      </c>
      <c r="C21" s="345" t="s">
        <v>143</v>
      </c>
      <c r="D21" s="345"/>
      <c r="E21" s="345"/>
      <c r="F21" s="185" t="s">
        <v>114</v>
      </c>
      <c r="G21" s="186">
        <f>'GA 55'!Q27</f>
        <v>26136</v>
      </c>
      <c r="H21" s="187" t="s">
        <v>144</v>
      </c>
      <c r="I21" s="361" t="s">
        <v>145</v>
      </c>
      <c r="J21" s="361"/>
      <c r="K21" s="361"/>
      <c r="L21" s="185" t="s">
        <v>114</v>
      </c>
      <c r="M21" s="186">
        <f>'Extra deduc'!J6</f>
        <v>0</v>
      </c>
      <c r="N21" s="370"/>
      <c r="O21" s="371"/>
      <c r="P21" s="163"/>
      <c r="Q21" s="163"/>
    </row>
    <row r="22" spans="1:22" ht="14.1" customHeight="1">
      <c r="A22" s="352"/>
      <c r="B22" s="184" t="s">
        <v>146</v>
      </c>
      <c r="C22" s="345" t="s">
        <v>147</v>
      </c>
      <c r="D22" s="345"/>
      <c r="E22" s="345"/>
      <c r="F22" s="185" t="s">
        <v>114</v>
      </c>
      <c r="G22" s="186">
        <f>'Extra deduc'!G16</f>
        <v>0</v>
      </c>
      <c r="H22" s="187" t="s">
        <v>148</v>
      </c>
      <c r="I22" s="361" t="s">
        <v>149</v>
      </c>
      <c r="J22" s="361"/>
      <c r="K22" s="361"/>
      <c r="L22" s="185" t="s">
        <v>114</v>
      </c>
      <c r="M22" s="188">
        <f>'Extra deduc'!G17</f>
        <v>0</v>
      </c>
      <c r="N22" s="370"/>
      <c r="O22" s="371"/>
      <c r="P22" s="163"/>
      <c r="Q22" s="163"/>
    </row>
    <row r="23" spans="1:22" ht="14.1" customHeight="1">
      <c r="A23" s="352"/>
      <c r="B23" s="184" t="s">
        <v>150</v>
      </c>
      <c r="C23" s="345" t="s">
        <v>151</v>
      </c>
      <c r="D23" s="345"/>
      <c r="E23" s="345"/>
      <c r="F23" s="185" t="s">
        <v>114</v>
      </c>
      <c r="G23" s="186">
        <f>'Extra deduc'!G18</f>
        <v>0</v>
      </c>
      <c r="H23" s="187" t="s">
        <v>152</v>
      </c>
      <c r="I23" s="361" t="s">
        <v>153</v>
      </c>
      <c r="J23" s="361"/>
      <c r="K23" s="361"/>
      <c r="L23" s="185" t="s">
        <v>114</v>
      </c>
      <c r="M23" s="188">
        <f>'Extra deduc'!G14</f>
        <v>0</v>
      </c>
      <c r="N23" s="370"/>
      <c r="O23" s="371"/>
      <c r="P23" s="163"/>
      <c r="Q23" s="163"/>
    </row>
    <row r="24" spans="1:22" ht="14.1" customHeight="1">
      <c r="A24" s="352"/>
      <c r="B24" s="184" t="s">
        <v>154</v>
      </c>
      <c r="C24" s="345" t="s">
        <v>155</v>
      </c>
      <c r="D24" s="345"/>
      <c r="E24" s="345"/>
      <c r="F24" s="185" t="s">
        <v>114</v>
      </c>
      <c r="G24" s="186">
        <f>'Extra deduc'!G19</f>
        <v>0</v>
      </c>
      <c r="H24" s="187" t="s">
        <v>156</v>
      </c>
      <c r="I24" s="361" t="s">
        <v>157</v>
      </c>
      <c r="J24" s="361"/>
      <c r="K24" s="361"/>
      <c r="L24" s="185" t="s">
        <v>114</v>
      </c>
      <c r="M24" s="186">
        <f>'Extra deduc'!J18</f>
        <v>0</v>
      </c>
      <c r="N24" s="370"/>
      <c r="O24" s="371"/>
      <c r="P24" s="163"/>
      <c r="Q24" s="163"/>
    </row>
    <row r="25" spans="1:22" ht="14.1" customHeight="1">
      <c r="A25" s="352"/>
      <c r="B25" s="184" t="s">
        <v>158</v>
      </c>
      <c r="C25" s="345" t="s">
        <v>159</v>
      </c>
      <c r="D25" s="345"/>
      <c r="E25" s="345"/>
      <c r="F25" s="185" t="s">
        <v>114</v>
      </c>
      <c r="G25" s="186">
        <f>'GA 55'!N27</f>
        <v>45606</v>
      </c>
      <c r="H25" s="187" t="s">
        <v>160</v>
      </c>
      <c r="I25" s="361" t="s">
        <v>161</v>
      </c>
      <c r="J25" s="361"/>
      <c r="K25" s="361"/>
      <c r="L25" s="185" t="s">
        <v>114</v>
      </c>
      <c r="M25" s="186">
        <f>'Extra deduc'!J19</f>
        <v>0</v>
      </c>
      <c r="N25" s="370"/>
      <c r="O25" s="371"/>
      <c r="P25" s="163"/>
      <c r="Q25" s="163"/>
    </row>
    <row r="26" spans="1:22" ht="14.1" customHeight="1">
      <c r="A26" s="352"/>
      <c r="B26" s="184" t="s">
        <v>162</v>
      </c>
      <c r="C26" s="345" t="s">
        <v>163</v>
      </c>
      <c r="D26" s="345"/>
      <c r="E26" s="345"/>
      <c r="F26" s="185" t="s">
        <v>114</v>
      </c>
      <c r="G26" s="188">
        <f>'GA 55'!V27</f>
        <v>220</v>
      </c>
      <c r="H26" s="187" t="s">
        <v>164</v>
      </c>
      <c r="I26" s="373" t="s">
        <v>165</v>
      </c>
      <c r="J26" s="373"/>
      <c r="K26" s="373"/>
      <c r="L26" s="185" t="s">
        <v>114</v>
      </c>
      <c r="M26" s="186">
        <f>'Extra deduc'!G13</f>
        <v>0</v>
      </c>
      <c r="N26" s="370"/>
      <c r="O26" s="371"/>
      <c r="P26" s="163"/>
      <c r="Q26" s="163"/>
    </row>
    <row r="27" spans="1:22" ht="14.1" customHeight="1">
      <c r="A27" s="352"/>
      <c r="B27" s="184" t="s">
        <v>166</v>
      </c>
      <c r="C27" s="345" t="s">
        <v>167</v>
      </c>
      <c r="D27" s="345"/>
      <c r="E27" s="345"/>
      <c r="F27" s="185" t="s">
        <v>114</v>
      </c>
      <c r="G27" s="188">
        <f>'Extra deduc'!G15</f>
        <v>0</v>
      </c>
      <c r="H27" s="187" t="s">
        <v>168</v>
      </c>
      <c r="I27" s="373" t="s">
        <v>169</v>
      </c>
      <c r="J27" s="373"/>
      <c r="K27" s="373"/>
      <c r="L27" s="185" t="s">
        <v>114</v>
      </c>
      <c r="M27" s="186">
        <f>'Extra deduc'!J7</f>
        <v>0</v>
      </c>
      <c r="N27" s="370"/>
      <c r="O27" s="371"/>
      <c r="P27" s="163"/>
      <c r="Q27" s="163"/>
    </row>
    <row r="28" spans="1:22" ht="14.1" customHeight="1">
      <c r="A28" s="352"/>
      <c r="B28" s="184" t="s">
        <v>170</v>
      </c>
      <c r="C28" s="345" t="s">
        <v>171</v>
      </c>
      <c r="D28" s="345"/>
      <c r="E28" s="345"/>
      <c r="F28" s="185" t="s">
        <v>114</v>
      </c>
      <c r="G28" s="188">
        <f>'Extra deduc'!G10</f>
        <v>0</v>
      </c>
      <c r="H28" s="187" t="s">
        <v>172</v>
      </c>
      <c r="I28" s="373" t="s">
        <v>173</v>
      </c>
      <c r="J28" s="373"/>
      <c r="K28" s="373"/>
      <c r="L28" s="185" t="s">
        <v>114</v>
      </c>
      <c r="M28" s="186">
        <f>'Extra deduc'!G20</f>
        <v>0</v>
      </c>
      <c r="N28" s="370"/>
      <c r="O28" s="371"/>
      <c r="P28" s="163"/>
      <c r="Q28" s="163"/>
    </row>
    <row r="29" spans="1:22" ht="14.1" customHeight="1">
      <c r="A29" s="352"/>
      <c r="B29" s="184" t="s">
        <v>174</v>
      </c>
      <c r="C29" s="372" t="s">
        <v>175</v>
      </c>
      <c r="D29" s="372"/>
      <c r="E29" s="372"/>
      <c r="F29" s="185" t="s">
        <v>114</v>
      </c>
      <c r="G29" s="186">
        <f>'Extra deduc'!G12</f>
        <v>0</v>
      </c>
      <c r="H29" s="187" t="s">
        <v>176</v>
      </c>
      <c r="I29" s="373" t="s">
        <v>177</v>
      </c>
      <c r="J29" s="373"/>
      <c r="K29" s="373"/>
      <c r="L29" s="185" t="s">
        <v>114</v>
      </c>
      <c r="M29" s="186">
        <f>'Extra deduc'!G21</f>
        <v>0</v>
      </c>
      <c r="N29" s="370"/>
      <c r="O29" s="371"/>
      <c r="P29" s="163"/>
      <c r="Q29" s="163"/>
    </row>
    <row r="30" spans="1:22" ht="14.1" customHeight="1" thickBot="1">
      <c r="A30" s="352"/>
      <c r="B30" s="374" t="s">
        <v>178</v>
      </c>
      <c r="C30" s="374"/>
      <c r="D30" s="374"/>
      <c r="E30" s="374"/>
      <c r="F30" s="374"/>
      <c r="G30" s="374"/>
      <c r="H30" s="374"/>
      <c r="I30" s="374"/>
      <c r="J30" s="374"/>
      <c r="K30" s="374"/>
      <c r="L30" s="185" t="s">
        <v>114</v>
      </c>
      <c r="M30" s="189">
        <f>SUM(G20:G29)+SUM(M20:M29)</f>
        <v>119962</v>
      </c>
      <c r="N30" s="370"/>
      <c r="O30" s="371"/>
      <c r="P30" s="163"/>
      <c r="Q30" s="163"/>
    </row>
    <row r="31" spans="1:22" ht="14.1" customHeight="1">
      <c r="A31" s="352"/>
      <c r="B31" s="350" t="s">
        <v>179</v>
      </c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190" t="s">
        <v>114</v>
      </c>
      <c r="O31" s="181">
        <f>IF(M30&lt;150001,ROUND(M30,0),150000)</f>
        <v>119962</v>
      </c>
      <c r="P31" s="161"/>
      <c r="Q31" s="67"/>
      <c r="R31" s="378" t="s">
        <v>180</v>
      </c>
      <c r="S31" s="379"/>
      <c r="T31" s="379"/>
      <c r="U31" s="379"/>
      <c r="V31" s="380"/>
    </row>
    <row r="32" spans="1:22" ht="14.1" customHeight="1">
      <c r="A32" s="352"/>
      <c r="B32" s="375" t="s">
        <v>181</v>
      </c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190"/>
      <c r="O32" s="181">
        <f>M20</f>
        <v>0</v>
      </c>
      <c r="P32" s="162"/>
      <c r="Q32" s="67" t="s">
        <v>115</v>
      </c>
      <c r="R32" s="381"/>
      <c r="S32" s="382"/>
      <c r="T32" s="382"/>
      <c r="U32" s="382"/>
      <c r="V32" s="383"/>
    </row>
    <row r="33" spans="1:22" ht="14.1" customHeight="1">
      <c r="A33" s="352"/>
      <c r="B33" s="376" t="s">
        <v>182</v>
      </c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190" t="s">
        <v>114</v>
      </c>
      <c r="O33" s="182">
        <f>'Extra deduc'!J8</f>
        <v>0</v>
      </c>
      <c r="P33" s="162"/>
      <c r="Q33" s="162"/>
      <c r="R33" s="381"/>
      <c r="S33" s="382"/>
      <c r="T33" s="382"/>
      <c r="U33" s="382"/>
      <c r="V33" s="383"/>
    </row>
    <row r="34" spans="1:22" ht="14.1" customHeight="1">
      <c r="A34" s="353"/>
      <c r="B34" s="377" t="s">
        <v>183</v>
      </c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190" t="s">
        <v>114</v>
      </c>
      <c r="O34" s="181">
        <f>SUM(O31:O33)</f>
        <v>119962</v>
      </c>
      <c r="P34" s="161"/>
      <c r="Q34" s="161"/>
      <c r="R34" s="381"/>
      <c r="S34" s="382"/>
      <c r="T34" s="382"/>
      <c r="U34" s="382"/>
      <c r="V34" s="383"/>
    </row>
    <row r="35" spans="1:22" ht="14.1" customHeight="1">
      <c r="A35" s="351">
        <v>12</v>
      </c>
      <c r="B35" s="362" t="s">
        <v>184</v>
      </c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93"/>
      <c r="P35" s="165"/>
      <c r="Q35" s="165"/>
      <c r="R35" s="381"/>
      <c r="S35" s="382"/>
      <c r="T35" s="382"/>
      <c r="U35" s="382"/>
      <c r="V35" s="383"/>
    </row>
    <row r="36" spans="1:22" s="69" customFormat="1" ht="14.1" customHeight="1">
      <c r="A36" s="352"/>
      <c r="B36" s="345" t="s">
        <v>185</v>
      </c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190" t="s">
        <v>114</v>
      </c>
      <c r="O36" s="182">
        <f>'Extra deduc'!J9</f>
        <v>0</v>
      </c>
      <c r="P36" s="162"/>
      <c r="Q36" s="162"/>
      <c r="R36" s="381"/>
      <c r="S36" s="382"/>
      <c r="T36" s="382"/>
      <c r="U36" s="382"/>
      <c r="V36" s="383"/>
    </row>
    <row r="37" spans="1:22" s="69" customFormat="1" ht="14.1" customHeight="1">
      <c r="A37" s="352"/>
      <c r="B37" s="345" t="s">
        <v>186</v>
      </c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190" t="s">
        <v>114</v>
      </c>
      <c r="O37" s="182">
        <f>'Extra deduc'!J10</f>
        <v>0</v>
      </c>
      <c r="P37" s="162"/>
      <c r="Q37" s="162"/>
      <c r="R37" s="381"/>
      <c r="S37" s="382"/>
      <c r="T37" s="382"/>
      <c r="U37" s="382"/>
      <c r="V37" s="383"/>
    </row>
    <row r="38" spans="1:22" s="69" customFormat="1" ht="14.1" customHeight="1" thickBot="1">
      <c r="A38" s="352"/>
      <c r="B38" s="345" t="s">
        <v>187</v>
      </c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190" t="s">
        <v>114</v>
      </c>
      <c r="O38" s="182">
        <f>'Extra deduc'!J11</f>
        <v>0</v>
      </c>
      <c r="P38" s="162"/>
      <c r="Q38" s="162"/>
      <c r="R38" s="384"/>
      <c r="S38" s="385"/>
      <c r="T38" s="385"/>
      <c r="U38" s="385"/>
      <c r="V38" s="386"/>
    </row>
    <row r="39" spans="1:22" s="69" customFormat="1" ht="14.1" customHeight="1">
      <c r="A39" s="352"/>
      <c r="B39" s="345" t="s">
        <v>188</v>
      </c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190" t="s">
        <v>114</v>
      </c>
      <c r="O39" s="182">
        <f>'Extra deduc'!J12</f>
        <v>0</v>
      </c>
      <c r="P39" s="162"/>
      <c r="Q39" s="162"/>
    </row>
    <row r="40" spans="1:22" s="69" customFormat="1" ht="14.1" customHeight="1">
      <c r="A40" s="352"/>
      <c r="B40" s="345" t="s">
        <v>189</v>
      </c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190" t="s">
        <v>114</v>
      </c>
      <c r="O40" s="182">
        <f>'Extra deduc'!J13</f>
        <v>0</v>
      </c>
      <c r="P40" s="162"/>
      <c r="Q40" s="162"/>
    </row>
    <row r="41" spans="1:22" s="69" customFormat="1" ht="14.1" customHeight="1">
      <c r="A41" s="352"/>
      <c r="B41" s="345" t="s">
        <v>190</v>
      </c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190" t="s">
        <v>114</v>
      </c>
      <c r="O41" s="182">
        <f>'Extra deduc'!J14</f>
        <v>0</v>
      </c>
      <c r="P41" s="162"/>
      <c r="Q41" s="162"/>
    </row>
    <row r="42" spans="1:22" s="69" customFormat="1" ht="14.1" customHeight="1">
      <c r="A42" s="352"/>
      <c r="B42" s="345" t="s">
        <v>191</v>
      </c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190" t="s">
        <v>114</v>
      </c>
      <c r="O42" s="182">
        <f>IF('Extra deduc'!J15&lt;10001, 'Extra deduc'!J15, 10000)</f>
        <v>0</v>
      </c>
      <c r="P42" s="162"/>
      <c r="Q42" s="162"/>
    </row>
    <row r="43" spans="1:22" ht="14.1" customHeight="1">
      <c r="A43" s="352"/>
      <c r="B43" s="345" t="s">
        <v>192</v>
      </c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190" t="s">
        <v>114</v>
      </c>
      <c r="O43" s="182">
        <f>'Extra deduc'!J16</f>
        <v>0</v>
      </c>
      <c r="P43" s="162"/>
      <c r="Q43" s="162"/>
    </row>
    <row r="44" spans="1:22" ht="14.1" customHeight="1">
      <c r="A44" s="353"/>
      <c r="B44" s="350" t="s">
        <v>193</v>
      </c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190" t="s">
        <v>114</v>
      </c>
      <c r="O44" s="191">
        <f>SUM(O36:O43)</f>
        <v>0</v>
      </c>
      <c r="P44" s="167"/>
      <c r="Q44" s="167"/>
    </row>
    <row r="45" spans="1:22" ht="14.1" customHeight="1">
      <c r="A45" s="179">
        <v>13</v>
      </c>
      <c r="B45" s="387" t="s">
        <v>194</v>
      </c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190" t="s">
        <v>114</v>
      </c>
      <c r="O45" s="181">
        <f>O34+O44</f>
        <v>119962</v>
      </c>
      <c r="P45" s="162"/>
      <c r="Q45" s="162"/>
    </row>
    <row r="46" spans="1:22" ht="14.1" customHeight="1">
      <c r="A46" s="179">
        <v>14</v>
      </c>
      <c r="B46" s="345" t="s">
        <v>195</v>
      </c>
      <c r="C46" s="345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190" t="s">
        <v>114</v>
      </c>
      <c r="O46" s="181">
        <f>(O17-O45)</f>
        <v>528438</v>
      </c>
      <c r="P46" s="162"/>
      <c r="Q46" s="162"/>
    </row>
    <row r="47" spans="1:22" s="69" customFormat="1" ht="14.1" customHeight="1">
      <c r="A47" s="179">
        <v>15</v>
      </c>
      <c r="B47" s="387" t="s">
        <v>196</v>
      </c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190" t="s">
        <v>114</v>
      </c>
      <c r="O47" s="181">
        <f>ROUND(O46,-1)</f>
        <v>528440</v>
      </c>
      <c r="P47" s="161"/>
      <c r="Q47" s="161"/>
    </row>
    <row r="48" spans="1:22" s="69" customFormat="1" ht="14.1" customHeight="1">
      <c r="A48" s="351">
        <v>16</v>
      </c>
      <c r="B48" s="388" t="s">
        <v>197</v>
      </c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90"/>
      <c r="P48" s="168"/>
      <c r="Q48" s="168"/>
    </row>
    <row r="49" spans="1:25" s="69" customFormat="1" ht="14.1" customHeight="1">
      <c r="A49" s="352"/>
      <c r="B49" s="391" t="s">
        <v>198</v>
      </c>
      <c r="C49" s="391"/>
      <c r="D49" s="391"/>
      <c r="E49" s="391"/>
      <c r="F49" s="391" t="s">
        <v>199</v>
      </c>
      <c r="G49" s="391"/>
      <c r="H49" s="391"/>
      <c r="I49" s="391"/>
      <c r="J49" s="391" t="s">
        <v>200</v>
      </c>
      <c r="K49" s="391"/>
      <c r="L49" s="391"/>
      <c r="M49" s="391"/>
      <c r="N49" s="192"/>
      <c r="O49" s="193"/>
      <c r="P49" s="169"/>
      <c r="Q49" s="169"/>
    </row>
    <row r="50" spans="1:25" s="69" customFormat="1" ht="14.1" customHeight="1">
      <c r="A50" s="352"/>
      <c r="B50" s="392" t="s">
        <v>201</v>
      </c>
      <c r="C50" s="392"/>
      <c r="D50" s="392"/>
      <c r="E50" s="194" t="s">
        <v>202</v>
      </c>
      <c r="F50" s="392" t="s">
        <v>203</v>
      </c>
      <c r="G50" s="392"/>
      <c r="H50" s="392"/>
      <c r="I50" s="194" t="s">
        <v>202</v>
      </c>
      <c r="J50" s="392"/>
      <c r="K50" s="392"/>
      <c r="L50" s="392"/>
      <c r="M50" s="194"/>
      <c r="N50" s="190" t="s">
        <v>114</v>
      </c>
      <c r="O50" s="195">
        <v>0</v>
      </c>
      <c r="P50" s="170"/>
      <c r="Q50" s="170"/>
      <c r="W50" s="69">
        <f>ROUND(IF(O47&lt;=250000,0,IF(O47&gt;=500000,12500,IF(O47&lt;=500000,0+(O47-250000)*0.05))),0)</f>
        <v>12500</v>
      </c>
      <c r="X50" s="69">
        <f>ROUND(IF(O47&lt;=300000,0,IF(O47&gt;=500000,10000,IF(O47&lt;=500000,(O47-300000)*0.05))),0)</f>
        <v>10000</v>
      </c>
      <c r="Y50" s="69">
        <v>0</v>
      </c>
    </row>
    <row r="51" spans="1:25" s="69" customFormat="1" ht="14.1" customHeight="1">
      <c r="A51" s="352"/>
      <c r="B51" s="392" t="s">
        <v>204</v>
      </c>
      <c r="C51" s="392"/>
      <c r="D51" s="392"/>
      <c r="E51" s="196">
        <v>0.05</v>
      </c>
      <c r="F51" s="392" t="s">
        <v>205</v>
      </c>
      <c r="G51" s="392"/>
      <c r="H51" s="392"/>
      <c r="I51" s="196">
        <v>0.05</v>
      </c>
      <c r="J51" s="392" t="s">
        <v>206</v>
      </c>
      <c r="K51" s="392"/>
      <c r="L51" s="392"/>
      <c r="M51" s="194" t="s">
        <v>202</v>
      </c>
      <c r="N51" s="190" t="s">
        <v>114</v>
      </c>
      <c r="O51" s="195">
        <f>W50</f>
        <v>12500</v>
      </c>
      <c r="P51" s="170"/>
      <c r="Q51" s="170"/>
      <c r="W51" s="69">
        <f>ROUND(IF(O47&lt;=500000,0,IF(O47&gt;=1000000,100000,IF(O47&lt;=1000000,(O47-500000)*0.2,"0"))),0)</f>
        <v>5688</v>
      </c>
      <c r="X51" s="69">
        <f>ROUND(IF(O47&lt;=500000,0,IF(O47&gt;=1000000,100000,IF(O47&lt;=1000000,(O47-500000)*0.2,"0"))),0)</f>
        <v>5688</v>
      </c>
      <c r="Y51" s="69">
        <f>ROUND(IF(O47&lt;=500000,0,IF(O47&gt;=1000000,100000,IF(O47&lt;=1000000,(O47-500000)*0.2,"0"))),0)</f>
        <v>5688</v>
      </c>
    </row>
    <row r="52" spans="1:25" s="69" customFormat="1" ht="14.1" customHeight="1">
      <c r="A52" s="352"/>
      <c r="B52" s="392" t="s">
        <v>207</v>
      </c>
      <c r="C52" s="392"/>
      <c r="D52" s="392"/>
      <c r="E52" s="196">
        <v>0.2</v>
      </c>
      <c r="F52" s="392" t="s">
        <v>207</v>
      </c>
      <c r="G52" s="392"/>
      <c r="H52" s="392"/>
      <c r="I52" s="196">
        <v>0.2</v>
      </c>
      <c r="J52" s="392" t="s">
        <v>207</v>
      </c>
      <c r="K52" s="392"/>
      <c r="L52" s="392"/>
      <c r="M52" s="196">
        <v>0.2</v>
      </c>
      <c r="N52" s="190" t="s">
        <v>114</v>
      </c>
      <c r="O52" s="195">
        <f>W51</f>
        <v>5688</v>
      </c>
      <c r="P52" s="170"/>
      <c r="Q52" s="170"/>
      <c r="W52" s="69">
        <f>ROUND(IF(O47&gt;1000000,(O47-1000000)*0.3,"0"),0)</f>
        <v>0</v>
      </c>
      <c r="X52" s="69">
        <f>ROUND(IF(O47&gt;1000000,(O47-1000000)*0.3,"0"),0)</f>
        <v>0</v>
      </c>
      <c r="Y52" s="69">
        <f>ROUND(IF(O47&gt;1000000,(O47-1000000)*0.3,"0"),0)</f>
        <v>0</v>
      </c>
    </row>
    <row r="53" spans="1:25" s="69" customFormat="1" ht="14.1" customHeight="1">
      <c r="A53" s="352"/>
      <c r="B53" s="394" t="s">
        <v>208</v>
      </c>
      <c r="C53" s="395"/>
      <c r="D53" s="395"/>
      <c r="E53" s="196">
        <v>0.3</v>
      </c>
      <c r="F53" s="392" t="s">
        <v>209</v>
      </c>
      <c r="G53" s="392"/>
      <c r="H53" s="392"/>
      <c r="I53" s="196">
        <v>0.3</v>
      </c>
      <c r="J53" s="392" t="s">
        <v>209</v>
      </c>
      <c r="K53" s="392"/>
      <c r="L53" s="392"/>
      <c r="M53" s="196">
        <v>0.3</v>
      </c>
      <c r="N53" s="190" t="s">
        <v>114</v>
      </c>
      <c r="O53" s="195">
        <f>W52</f>
        <v>0</v>
      </c>
      <c r="P53" s="170"/>
      <c r="Q53" s="170"/>
      <c r="W53" s="69">
        <f>ROUND(IF(O47&lt;=250000,0,IF(O47&lt;=500000,(O47-250000)*0.05,IF(O47&lt;=1000000,12500+(O47-500000)*0.2,IF(O47&gt;1000000,112500+(O47-1000000)*0.3,"0")))),0)</f>
        <v>18188</v>
      </c>
      <c r="X53" s="69">
        <f>ROUND(IF(O47&lt;=300000,0,IF(O47&lt;=500000,(O47-300000)*0.05,IF(O47&lt;=1000000,10000+(O47-500000)*0.2,IF(O47&gt;1000000,110000+(O47-1000000)*0.3,"0")))),0)</f>
        <v>15688</v>
      </c>
      <c r="Y53" s="69">
        <f>ROUND(IF(O47&lt;=250000,0,IF(O47&lt;=500000,(O47-250000)*0.05,IF(O47&lt;=1000000,0+(O47-500000)*0.2,IF(O47&gt;1000000,100000+(O47-1000000)*0.3,"0")))),0)</f>
        <v>5688</v>
      </c>
    </row>
    <row r="54" spans="1:25" s="69" customFormat="1" ht="14.1" customHeight="1">
      <c r="A54" s="352"/>
      <c r="B54" s="396" t="s">
        <v>210</v>
      </c>
      <c r="C54" s="396"/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190" t="s">
        <v>114</v>
      </c>
      <c r="O54" s="181">
        <f>SUM(O50:O53)</f>
        <v>18188</v>
      </c>
      <c r="P54" s="161"/>
      <c r="Q54" s="161"/>
    </row>
    <row r="55" spans="1:25" s="69" customFormat="1" ht="14.1" customHeight="1">
      <c r="A55" s="352"/>
      <c r="B55" s="397" t="s">
        <v>314</v>
      </c>
      <c r="C55" s="397"/>
      <c r="D55" s="397"/>
      <c r="E55" s="397"/>
      <c r="F55" s="397"/>
      <c r="G55" s="397"/>
      <c r="H55" s="397"/>
      <c r="I55" s="397"/>
      <c r="J55" s="397"/>
      <c r="K55" s="397"/>
      <c r="L55" s="397"/>
      <c r="M55" s="397"/>
      <c r="N55" s="190" t="s">
        <v>114</v>
      </c>
      <c r="O55" s="181">
        <f>IF(O47&gt;500000,0,IF(O54&lt;12500,O54,12500))</f>
        <v>0</v>
      </c>
      <c r="P55" s="162"/>
      <c r="Q55" s="162"/>
    </row>
    <row r="56" spans="1:25" s="69" customFormat="1" ht="14.1" customHeight="1">
      <c r="A56" s="352"/>
      <c r="B56" s="396" t="s">
        <v>211</v>
      </c>
      <c r="C56" s="398"/>
      <c r="D56" s="398"/>
      <c r="E56" s="398"/>
      <c r="F56" s="396"/>
      <c r="G56" s="396"/>
      <c r="H56" s="396"/>
      <c r="I56" s="396"/>
      <c r="J56" s="396"/>
      <c r="K56" s="396"/>
      <c r="L56" s="396"/>
      <c r="M56" s="396"/>
      <c r="N56" s="190" t="s">
        <v>114</v>
      </c>
      <c r="O56" s="181">
        <f>O54-O55</f>
        <v>18188</v>
      </c>
      <c r="P56" s="161"/>
      <c r="Q56" s="161"/>
      <c r="X56" s="69">
        <f>IF(T59&gt;350000,0,IF(T59&lt;2501,T59,2500))</f>
        <v>0</v>
      </c>
    </row>
    <row r="57" spans="1:25" ht="14.1" customHeight="1">
      <c r="A57" s="352"/>
      <c r="B57" s="197" t="s">
        <v>212</v>
      </c>
      <c r="C57" s="405" t="s">
        <v>213</v>
      </c>
      <c r="D57" s="405"/>
      <c r="E57" s="405"/>
      <c r="F57" s="405"/>
      <c r="G57" s="405"/>
      <c r="H57" s="405"/>
      <c r="I57" s="405"/>
      <c r="J57" s="405"/>
      <c r="K57" s="405"/>
      <c r="L57" s="405"/>
      <c r="M57" s="406"/>
      <c r="N57" s="190" t="s">
        <v>114</v>
      </c>
      <c r="O57" s="182">
        <f>ROUND((O56*0.04),0)</f>
        <v>728</v>
      </c>
      <c r="P57" s="162"/>
      <c r="Q57" s="162"/>
    </row>
    <row r="58" spans="1:25" ht="14.1" customHeight="1">
      <c r="A58" s="353"/>
      <c r="B58" s="407" t="s">
        <v>214</v>
      </c>
      <c r="C58" s="408"/>
      <c r="D58" s="408"/>
      <c r="E58" s="408"/>
      <c r="F58" s="407"/>
      <c r="G58" s="407"/>
      <c r="H58" s="407"/>
      <c r="I58" s="407"/>
      <c r="J58" s="407"/>
      <c r="K58" s="407"/>
      <c r="L58" s="407"/>
      <c r="M58" s="407"/>
      <c r="N58" s="190" t="s">
        <v>114</v>
      </c>
      <c r="O58" s="181">
        <f>SUM(O56:O57)</f>
        <v>18916</v>
      </c>
      <c r="P58" s="161"/>
      <c r="Q58" s="161"/>
    </row>
    <row r="59" spans="1:25" ht="14.1" customHeight="1">
      <c r="A59" s="179">
        <v>17</v>
      </c>
      <c r="B59" s="409" t="s">
        <v>215</v>
      </c>
      <c r="C59" s="409"/>
      <c r="D59" s="409"/>
      <c r="E59" s="409"/>
      <c r="F59" s="409"/>
      <c r="G59" s="409"/>
      <c r="H59" s="409"/>
      <c r="I59" s="409"/>
      <c r="J59" s="409"/>
      <c r="K59" s="409"/>
      <c r="L59" s="409"/>
      <c r="M59" s="409"/>
      <c r="N59" s="190" t="s">
        <v>114</v>
      </c>
      <c r="O59" s="198">
        <f>'Extra deduc'!J17</f>
        <v>0</v>
      </c>
      <c r="P59" s="162"/>
      <c r="Q59" s="162"/>
    </row>
    <row r="60" spans="1:25" ht="14.1" customHeight="1">
      <c r="A60" s="179">
        <v>18</v>
      </c>
      <c r="B60" s="362" t="s">
        <v>216</v>
      </c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190" t="s">
        <v>114</v>
      </c>
      <c r="O60" s="181">
        <f>O58-O59</f>
        <v>18916</v>
      </c>
      <c r="P60" s="161"/>
      <c r="Q60" s="161"/>
      <c r="Y60" s="22">
        <f>ROUND(IF(O47&lt;250001,0,IF(O47&gt;500000,12500,((O47-250000)*0.05))),IF(O47&lt;300001,0,IF(O47&gt;500000,10000,((O47-300000)*0.05))))</f>
        <v>12500</v>
      </c>
    </row>
    <row r="61" spans="1:25" ht="14.1" customHeight="1">
      <c r="A61" s="351">
        <v>19</v>
      </c>
      <c r="B61" s="410" t="s">
        <v>217</v>
      </c>
      <c r="C61" s="410"/>
      <c r="D61" s="410"/>
      <c r="E61" s="411" t="s">
        <v>218</v>
      </c>
      <c r="F61" s="411"/>
      <c r="G61" s="411"/>
      <c r="H61" s="412" t="s">
        <v>313</v>
      </c>
      <c r="I61" s="412"/>
      <c r="J61" s="199" t="s">
        <v>219</v>
      </c>
      <c r="K61" s="411" t="s">
        <v>220</v>
      </c>
      <c r="L61" s="411"/>
      <c r="M61" s="413" t="s">
        <v>221</v>
      </c>
      <c r="N61" s="414"/>
      <c r="O61" s="200" t="s">
        <v>222</v>
      </c>
      <c r="P61" s="171"/>
      <c r="Q61" s="171"/>
    </row>
    <row r="62" spans="1:25" ht="14.1" customHeight="1">
      <c r="A62" s="353"/>
      <c r="B62" s="410"/>
      <c r="C62" s="410"/>
      <c r="D62" s="410"/>
      <c r="E62" s="399">
        <f>SUM('GA 55'!U7:U13)</f>
        <v>5700</v>
      </c>
      <c r="F62" s="400"/>
      <c r="G62" s="401"/>
      <c r="H62" s="399">
        <f>SUM('GA 55'!U14:U16)</f>
        <v>7400</v>
      </c>
      <c r="I62" s="401"/>
      <c r="J62" s="201">
        <f>'GA 55'!U17</f>
        <v>1400</v>
      </c>
      <c r="K62" s="399">
        <f>'GA 55'!U18</f>
        <v>100</v>
      </c>
      <c r="L62" s="401"/>
      <c r="M62" s="399">
        <f>SUM('GA 55'!U21:U26)+'Extra deduc'!J20</f>
        <v>0</v>
      </c>
      <c r="N62" s="401"/>
      <c r="O62" s="202">
        <f>'Extra deduc'!J20+'GA 55'!U27</f>
        <v>14600</v>
      </c>
      <c r="P62" s="172"/>
      <c r="Q62" s="172"/>
    </row>
    <row r="63" spans="1:25" ht="14.1" customHeight="1" thickBot="1">
      <c r="A63" s="402" t="str">
        <f>IF(O60&gt;O62,"Income Tax Payable",IF(O60&lt;O62,"Income Tax Refundable","Income Tax Payble/Refundable"))</f>
        <v>Income Tax Payable</v>
      </c>
      <c r="B63" s="403"/>
      <c r="C63" s="403"/>
      <c r="D63" s="403"/>
      <c r="E63" s="403"/>
      <c r="F63" s="403"/>
      <c r="G63" s="403"/>
      <c r="H63" s="403"/>
      <c r="I63" s="403"/>
      <c r="J63" s="403"/>
      <c r="K63" s="403"/>
      <c r="L63" s="403"/>
      <c r="M63" s="403"/>
      <c r="N63" s="203" t="s">
        <v>114</v>
      </c>
      <c r="O63" s="204">
        <f>IF(O60&gt;O62,O60-O62,O62-O60)</f>
        <v>4316</v>
      </c>
      <c r="P63" s="162"/>
      <c r="Q63" s="162"/>
    </row>
    <row r="64" spans="1:25" ht="16.5" thickTop="1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6"/>
      <c r="O64" s="162"/>
      <c r="P64" s="162"/>
      <c r="Q64" s="162"/>
    </row>
    <row r="65" spans="1:25" ht="16.5">
      <c r="A65" s="70"/>
      <c r="B65" s="71"/>
      <c r="C65" s="71"/>
      <c r="D65" s="72"/>
      <c r="E65" s="71"/>
      <c r="F65" s="71"/>
      <c r="G65" s="71"/>
      <c r="H65" s="71"/>
      <c r="I65" s="71"/>
      <c r="J65" s="71"/>
      <c r="K65" s="71"/>
      <c r="L65" s="404" t="s">
        <v>223</v>
      </c>
      <c r="M65" s="404"/>
      <c r="N65" s="404"/>
      <c r="O65" s="73"/>
      <c r="P65" s="73"/>
      <c r="Q65" s="73"/>
    </row>
    <row r="66" spans="1:25" ht="16.5">
      <c r="A66" s="70"/>
      <c r="B66" s="71"/>
      <c r="C66" s="71"/>
      <c r="D66" s="72"/>
      <c r="E66" s="71"/>
      <c r="F66" s="71"/>
      <c r="G66" s="71"/>
      <c r="H66" s="71"/>
      <c r="I66" s="71"/>
      <c r="J66" s="71"/>
      <c r="K66" s="71"/>
      <c r="L66" s="74"/>
      <c r="M66" s="75"/>
      <c r="N66" s="76"/>
      <c r="O66" s="73"/>
      <c r="P66" s="73"/>
      <c r="Q66" s="73"/>
    </row>
    <row r="67" spans="1:25" ht="15.75">
      <c r="A67" s="77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9"/>
      <c r="P67" s="79"/>
      <c r="Q67" s="79"/>
      <c r="R67" s="69"/>
      <c r="S67" s="69"/>
      <c r="T67" s="69"/>
      <c r="U67" s="69"/>
      <c r="V67" s="69"/>
      <c r="W67" s="69"/>
      <c r="X67" s="69"/>
      <c r="Y67" s="69"/>
    </row>
    <row r="68" spans="1:25" ht="15.75">
      <c r="A68" s="80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9"/>
      <c r="P68" s="79"/>
      <c r="Q68" s="79"/>
      <c r="R68" s="69"/>
      <c r="S68" s="69"/>
      <c r="T68" s="69"/>
      <c r="U68" s="69"/>
      <c r="V68" s="69"/>
      <c r="W68" s="69"/>
      <c r="X68" s="69"/>
      <c r="Y68" s="69"/>
    </row>
    <row r="69" spans="1:25" ht="15.75">
      <c r="A69" s="77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9"/>
      <c r="P69" s="79"/>
      <c r="Q69" s="79"/>
      <c r="R69" s="69"/>
      <c r="S69" s="69"/>
      <c r="T69" s="69"/>
      <c r="U69" s="69"/>
      <c r="V69" s="69"/>
      <c r="W69" s="69"/>
      <c r="X69" s="69"/>
      <c r="Y69" s="69"/>
    </row>
    <row r="70" spans="1:25" ht="15.75">
      <c r="A70" s="77"/>
      <c r="B70" s="81"/>
      <c r="C70" s="81"/>
      <c r="D70" s="81"/>
      <c r="E70" s="81"/>
      <c r="F70" s="81"/>
      <c r="G70" s="81"/>
      <c r="H70" s="81"/>
      <c r="I70" s="82"/>
      <c r="J70" s="82"/>
      <c r="K70" s="82"/>
      <c r="L70" s="82"/>
      <c r="M70" s="82"/>
      <c r="N70" s="82"/>
      <c r="O70" s="79"/>
      <c r="P70" s="79"/>
      <c r="Q70" s="79"/>
      <c r="R70" s="69"/>
      <c r="S70" s="69"/>
      <c r="T70" s="69"/>
      <c r="U70" s="69"/>
      <c r="V70" s="69"/>
      <c r="W70" s="69"/>
      <c r="X70" s="69"/>
      <c r="Y70" s="69"/>
    </row>
    <row r="71" spans="1:25" ht="15.75">
      <c r="A71" s="77"/>
      <c r="B71" s="81"/>
      <c r="C71" s="81"/>
      <c r="D71" s="81"/>
      <c r="E71" s="81"/>
      <c r="F71" s="81"/>
      <c r="G71" s="81"/>
      <c r="H71" s="81"/>
      <c r="I71" s="82"/>
      <c r="J71" s="82"/>
      <c r="K71" s="82"/>
      <c r="L71" s="82"/>
      <c r="M71" s="82"/>
      <c r="N71" s="82"/>
      <c r="O71" s="79"/>
      <c r="P71" s="79"/>
      <c r="Q71" s="79"/>
      <c r="R71" s="69"/>
      <c r="S71" s="69"/>
      <c r="T71" s="69"/>
      <c r="U71" s="69"/>
      <c r="V71" s="69"/>
      <c r="W71" s="69"/>
      <c r="X71" s="69"/>
      <c r="Y71" s="69"/>
    </row>
    <row r="72" spans="1:25" ht="15.75">
      <c r="A72" s="77"/>
      <c r="B72" s="81"/>
      <c r="C72" s="81"/>
      <c r="D72" s="81"/>
      <c r="E72" s="81"/>
      <c r="F72" s="81"/>
      <c r="G72" s="81"/>
      <c r="H72" s="81"/>
      <c r="I72" s="82"/>
      <c r="J72" s="82"/>
      <c r="K72" s="82"/>
      <c r="L72" s="82"/>
      <c r="M72" s="82"/>
      <c r="N72" s="82"/>
      <c r="O72" s="79"/>
      <c r="P72" s="79"/>
      <c r="Q72" s="79"/>
      <c r="R72" s="69"/>
      <c r="S72" s="69"/>
      <c r="T72" s="69"/>
      <c r="U72" s="69"/>
      <c r="V72" s="69"/>
      <c r="W72" s="69"/>
      <c r="X72" s="69"/>
      <c r="Y72" s="69"/>
    </row>
    <row r="73" spans="1:25" ht="16.5" thickBot="1">
      <c r="A73" s="77"/>
      <c r="B73" s="81"/>
      <c r="C73" s="81"/>
      <c r="D73" s="81"/>
      <c r="E73" s="81"/>
      <c r="F73" s="81"/>
      <c r="G73" s="81"/>
      <c r="H73" s="81"/>
      <c r="I73" s="82"/>
      <c r="J73" s="82"/>
      <c r="K73" s="82"/>
      <c r="L73" s="82"/>
      <c r="M73" s="82"/>
      <c r="N73" s="82"/>
      <c r="O73" s="79"/>
      <c r="P73" s="79"/>
      <c r="Q73" s="79"/>
      <c r="R73" s="69"/>
      <c r="S73" s="69"/>
      <c r="T73" s="69"/>
      <c r="U73" s="69"/>
      <c r="V73" s="69"/>
      <c r="W73" s="69"/>
      <c r="X73" s="69"/>
      <c r="Y73" s="69"/>
    </row>
    <row r="74" spans="1:25" ht="21">
      <c r="A74" s="77"/>
      <c r="B74" s="81"/>
      <c r="C74" s="312" t="s">
        <v>308</v>
      </c>
      <c r="D74" s="313"/>
      <c r="E74" s="313"/>
      <c r="F74" s="313"/>
      <c r="G74" s="313"/>
      <c r="H74" s="313"/>
      <c r="I74" s="313"/>
      <c r="J74" s="313"/>
      <c r="K74" s="314"/>
      <c r="L74" s="82"/>
      <c r="M74" s="82"/>
      <c r="N74" s="82"/>
      <c r="O74" s="79"/>
      <c r="P74" s="79"/>
      <c r="Q74" s="79"/>
      <c r="R74" s="69"/>
      <c r="S74" s="69"/>
      <c r="T74" s="69"/>
      <c r="U74" s="69"/>
      <c r="V74" s="69"/>
      <c r="W74" s="69"/>
      <c r="X74" s="69"/>
      <c r="Y74" s="69"/>
    </row>
    <row r="75" spans="1:25" ht="23.25">
      <c r="A75" s="80"/>
      <c r="B75" s="83"/>
      <c r="C75" s="306" t="s">
        <v>303</v>
      </c>
      <c r="D75" s="307"/>
      <c r="E75" s="307"/>
      <c r="F75" s="307"/>
      <c r="G75" s="307"/>
      <c r="H75" s="307"/>
      <c r="I75" s="307"/>
      <c r="J75" s="307"/>
      <c r="K75" s="308"/>
      <c r="L75" s="82"/>
      <c r="M75" s="82"/>
      <c r="N75" s="82"/>
      <c r="O75" s="79"/>
      <c r="P75" s="79"/>
      <c r="Q75" s="79"/>
      <c r="R75" s="69"/>
      <c r="S75" s="69"/>
      <c r="T75" s="69"/>
      <c r="U75" s="69"/>
      <c r="V75" s="69"/>
      <c r="W75" s="69"/>
      <c r="X75" s="69"/>
      <c r="Y75" s="69"/>
    </row>
    <row r="76" spans="1:25" s="21" customFormat="1" ht="18.75">
      <c r="A76" s="84"/>
      <c r="B76" s="85"/>
      <c r="C76" s="309" t="s">
        <v>304</v>
      </c>
      <c r="D76" s="310"/>
      <c r="E76" s="310"/>
      <c r="F76" s="310"/>
      <c r="G76" s="310"/>
      <c r="H76" s="310"/>
      <c r="I76" s="310"/>
      <c r="J76" s="310"/>
      <c r="K76" s="311"/>
      <c r="L76" s="82"/>
      <c r="M76" s="82"/>
      <c r="N76" s="82"/>
      <c r="O76" s="86"/>
      <c r="P76" s="86"/>
      <c r="Q76" s="86"/>
      <c r="R76" s="87"/>
      <c r="S76" s="87"/>
      <c r="T76" s="87"/>
      <c r="U76" s="87"/>
      <c r="V76" s="87"/>
      <c r="W76" s="87"/>
      <c r="X76" s="87"/>
      <c r="Y76" s="87"/>
    </row>
    <row r="77" spans="1:25" s="21" customFormat="1" ht="23.25">
      <c r="A77" s="84"/>
      <c r="B77" s="85"/>
      <c r="C77" s="315" t="s">
        <v>305</v>
      </c>
      <c r="D77" s="316"/>
      <c r="E77" s="316"/>
      <c r="F77" s="316"/>
      <c r="G77" s="316"/>
      <c r="H77" s="316"/>
      <c r="I77" s="316"/>
      <c r="J77" s="316"/>
      <c r="K77" s="317"/>
      <c r="L77" s="85"/>
      <c r="M77" s="88"/>
      <c r="N77" s="89"/>
      <c r="O77" s="86"/>
      <c r="P77" s="86"/>
      <c r="Q77" s="86"/>
      <c r="R77" s="87"/>
      <c r="S77" s="87"/>
      <c r="T77" s="87"/>
      <c r="U77" s="87"/>
      <c r="V77" s="87"/>
      <c r="W77" s="87"/>
      <c r="X77" s="87"/>
      <c r="Y77" s="87"/>
    </row>
    <row r="78" spans="1:25" s="21" customFormat="1" ht="23.25">
      <c r="A78" s="84"/>
      <c r="B78" s="85"/>
      <c r="C78" s="318" t="s">
        <v>306</v>
      </c>
      <c r="D78" s="319"/>
      <c r="E78" s="319"/>
      <c r="F78" s="319"/>
      <c r="G78" s="319"/>
      <c r="H78" s="319"/>
      <c r="I78" s="319"/>
      <c r="J78" s="319"/>
      <c r="K78" s="320"/>
      <c r="L78" s="85"/>
      <c r="M78" s="88"/>
      <c r="N78" s="89"/>
      <c r="O78" s="86"/>
      <c r="P78" s="86"/>
      <c r="Q78" s="86"/>
      <c r="R78" s="87"/>
      <c r="S78" s="87"/>
      <c r="T78" s="87"/>
      <c r="U78" s="87"/>
      <c r="V78" s="87"/>
      <c r="W78" s="87"/>
      <c r="X78" s="87"/>
      <c r="Y78" s="87"/>
    </row>
    <row r="79" spans="1:25" s="21" customFormat="1" ht="23.25" customHeight="1">
      <c r="A79" s="84"/>
      <c r="B79" s="85"/>
      <c r="C79" s="321" t="s">
        <v>307</v>
      </c>
      <c r="D79" s="322"/>
      <c r="E79" s="322"/>
      <c r="F79" s="322"/>
      <c r="G79" s="322"/>
      <c r="H79" s="322"/>
      <c r="I79" s="322"/>
      <c r="J79" s="322"/>
      <c r="K79" s="323"/>
      <c r="L79" s="90"/>
      <c r="M79" s="88"/>
      <c r="N79" s="91"/>
      <c r="O79" s="86"/>
      <c r="P79" s="86"/>
      <c r="Q79" s="86"/>
      <c r="R79" s="87"/>
      <c r="S79" s="87"/>
      <c r="T79" s="87"/>
      <c r="U79" s="87"/>
      <c r="V79" s="87"/>
      <c r="W79" s="87"/>
      <c r="X79" s="87"/>
      <c r="Y79" s="87"/>
    </row>
    <row r="80" spans="1:25" ht="23.25" customHeight="1" thickBot="1">
      <c r="A80" s="92"/>
      <c r="B80" s="93"/>
      <c r="C80" s="324"/>
      <c r="D80" s="325"/>
      <c r="E80" s="325"/>
      <c r="F80" s="325"/>
      <c r="G80" s="325"/>
      <c r="H80" s="325"/>
      <c r="I80" s="325"/>
      <c r="J80" s="325"/>
      <c r="K80" s="326"/>
      <c r="L80" s="93"/>
      <c r="M80" s="94"/>
      <c r="N80" s="95"/>
      <c r="O80" s="73"/>
      <c r="P80" s="73"/>
      <c r="Q80" s="73"/>
      <c r="R80" s="69"/>
      <c r="S80" s="69"/>
      <c r="T80" s="69"/>
      <c r="U80" s="69"/>
      <c r="V80" s="69"/>
      <c r="W80" s="69"/>
      <c r="X80" s="69"/>
      <c r="Y80" s="69"/>
    </row>
    <row r="81" spans="1:25">
      <c r="A81" s="96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69"/>
      <c r="S81" s="69"/>
      <c r="T81" s="69"/>
      <c r="U81" s="69"/>
      <c r="V81" s="69"/>
      <c r="W81" s="69"/>
      <c r="X81" s="69"/>
      <c r="Y81" s="69"/>
    </row>
    <row r="82" spans="1:25">
      <c r="A82" s="96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69"/>
      <c r="S82" s="69"/>
      <c r="T82" s="69"/>
      <c r="U82" s="69"/>
      <c r="V82" s="69"/>
      <c r="W82" s="69"/>
      <c r="X82" s="69"/>
      <c r="Y82" s="69"/>
    </row>
    <row r="83" spans="1:25">
      <c r="A83" s="96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69"/>
      <c r="S83" s="69"/>
      <c r="T83" s="69"/>
      <c r="U83" s="69"/>
      <c r="V83" s="69"/>
      <c r="W83" s="69"/>
      <c r="X83" s="69"/>
      <c r="Y83" s="69"/>
    </row>
    <row r="84" spans="1:2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</row>
  </sheetData>
  <sheetProtection password="C1FB" sheet="1" objects="1" scenarios="1" formatCells="0" formatColumns="0" formatRows="0" selectLockedCells="1"/>
  <mergeCells count="130">
    <mergeCell ref="M62:N62"/>
    <mergeCell ref="A63:M63"/>
    <mergeCell ref="L65:N65"/>
    <mergeCell ref="C57:M57"/>
    <mergeCell ref="B58:M58"/>
    <mergeCell ref="B59:M59"/>
    <mergeCell ref="B60:M60"/>
    <mergeCell ref="A61:A62"/>
    <mergeCell ref="B61:D62"/>
    <mergeCell ref="E61:G61"/>
    <mergeCell ref="H61:I61"/>
    <mergeCell ref="K61:L61"/>
    <mergeCell ref="M61:N61"/>
    <mergeCell ref="F50:H50"/>
    <mergeCell ref="J50:L50"/>
    <mergeCell ref="B51:D51"/>
    <mergeCell ref="F51:H51"/>
    <mergeCell ref="J51:L51"/>
    <mergeCell ref="B52:D52"/>
    <mergeCell ref="F52:H52"/>
    <mergeCell ref="J52:L52"/>
    <mergeCell ref="E62:G62"/>
    <mergeCell ref="H62:I62"/>
    <mergeCell ref="K62:L62"/>
    <mergeCell ref="B46:M46"/>
    <mergeCell ref="B47:M47"/>
    <mergeCell ref="A48:A58"/>
    <mergeCell ref="B48:O48"/>
    <mergeCell ref="B49:E49"/>
    <mergeCell ref="F49:I49"/>
    <mergeCell ref="J49:M49"/>
    <mergeCell ref="B50:D50"/>
    <mergeCell ref="A35:A44"/>
    <mergeCell ref="B35:O35"/>
    <mergeCell ref="B36:M36"/>
    <mergeCell ref="B37:M37"/>
    <mergeCell ref="B38:M38"/>
    <mergeCell ref="B39:M39"/>
    <mergeCell ref="B40:M40"/>
    <mergeCell ref="B41:M41"/>
    <mergeCell ref="B42:M42"/>
    <mergeCell ref="B43:M43"/>
    <mergeCell ref="B53:D53"/>
    <mergeCell ref="F53:H53"/>
    <mergeCell ref="J53:L53"/>
    <mergeCell ref="B54:M54"/>
    <mergeCell ref="B55:M55"/>
    <mergeCell ref="B56:M56"/>
    <mergeCell ref="C26:E26"/>
    <mergeCell ref="I26:K26"/>
    <mergeCell ref="C27:E27"/>
    <mergeCell ref="I27:K27"/>
    <mergeCell ref="C28:E28"/>
    <mergeCell ref="I28:K28"/>
    <mergeCell ref="R31:V38"/>
    <mergeCell ref="B44:M44"/>
    <mergeCell ref="B45:M45"/>
    <mergeCell ref="I22:K22"/>
    <mergeCell ref="C23:E23"/>
    <mergeCell ref="I23:K23"/>
    <mergeCell ref="C24:E24"/>
    <mergeCell ref="I24:K24"/>
    <mergeCell ref="C25:E25"/>
    <mergeCell ref="I25:K25"/>
    <mergeCell ref="B17:M17"/>
    <mergeCell ref="A18:A34"/>
    <mergeCell ref="B18:O18"/>
    <mergeCell ref="B19:O19"/>
    <mergeCell ref="C20:E20"/>
    <mergeCell ref="I20:K20"/>
    <mergeCell ref="N20:O30"/>
    <mergeCell ref="C21:E21"/>
    <mergeCell ref="I21:K21"/>
    <mergeCell ref="C22:E22"/>
    <mergeCell ref="C29:E29"/>
    <mergeCell ref="I29:K29"/>
    <mergeCell ref="B30:K30"/>
    <mergeCell ref="B31:M31"/>
    <mergeCell ref="B32:M32"/>
    <mergeCell ref="B33:M33"/>
    <mergeCell ref="B34:M34"/>
    <mergeCell ref="B15:D15"/>
    <mergeCell ref="E15:G15"/>
    <mergeCell ref="J15:M15"/>
    <mergeCell ref="B16:D16"/>
    <mergeCell ref="E16:G16"/>
    <mergeCell ref="K16:M16"/>
    <mergeCell ref="N11:O13"/>
    <mergeCell ref="B12:C13"/>
    <mergeCell ref="D12:E12"/>
    <mergeCell ref="F12:H12"/>
    <mergeCell ref="I12:J12"/>
    <mergeCell ref="K12:M12"/>
    <mergeCell ref="D13:E13"/>
    <mergeCell ref="F13:H13"/>
    <mergeCell ref="I13:J13"/>
    <mergeCell ref="K13:M13"/>
    <mergeCell ref="R4:V7"/>
    <mergeCell ref="B5:M5"/>
    <mergeCell ref="B6:M6"/>
    <mergeCell ref="A7:A9"/>
    <mergeCell ref="B7:J7"/>
    <mergeCell ref="K7:M7"/>
    <mergeCell ref="N7:O8"/>
    <mergeCell ref="B8:J8"/>
    <mergeCell ref="K8:M8"/>
    <mergeCell ref="C75:K75"/>
    <mergeCell ref="C76:K76"/>
    <mergeCell ref="C74:K74"/>
    <mergeCell ref="C77:K77"/>
    <mergeCell ref="C78:K78"/>
    <mergeCell ref="C79:K80"/>
    <mergeCell ref="A1:O1"/>
    <mergeCell ref="C2:F2"/>
    <mergeCell ref="G2:H2"/>
    <mergeCell ref="I2:K2"/>
    <mergeCell ref="L2:M2"/>
    <mergeCell ref="B3:C3"/>
    <mergeCell ref="D3:H3"/>
    <mergeCell ref="J3:L3"/>
    <mergeCell ref="N3:O3"/>
    <mergeCell ref="B9:J9"/>
    <mergeCell ref="K9:M9"/>
    <mergeCell ref="B10:M10"/>
    <mergeCell ref="A11:A13"/>
    <mergeCell ref="B11:H11"/>
    <mergeCell ref="I11:J11"/>
    <mergeCell ref="K11:M11"/>
    <mergeCell ref="B4:M4"/>
    <mergeCell ref="B14:M14"/>
  </mergeCells>
  <conditionalFormatting sqref="J66"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N67:R70">
    <cfRule type="iconSet" priority="3">
      <iconSet iconSet="3TrafficLights2">
        <cfvo type="percent" val="0"/>
        <cfvo type="percent" val="33"/>
        <cfvo type="percent" val="67"/>
      </iconSet>
    </cfRule>
  </conditionalFormatting>
  <conditionalFormatting sqref="B62:D62">
    <cfRule type="iconSet" priority="1">
      <iconSet iconSet="3TrafficLights2">
        <cfvo type="percent" val="0"/>
        <cfvo type="percent" val="&quot;Income Tax Payable&quot;"/>
        <cfvo type="formula" val="&quot;Income Tax Refundable&quot;"/>
      </iconSet>
    </cfRule>
    <cfRule type="iconSet" priority="2">
      <iconSet iconSet="3TrafficLights2">
        <cfvo type="percent" val="0"/>
        <cfvo type="percent" val="33"/>
        <cfvo type="percent" val="67"/>
      </iconSet>
    </cfRule>
  </conditionalFormatting>
  <hyperlinks>
    <hyperlink ref="C78" r:id="rId1"/>
  </hyperlinks>
  <pageMargins left="0.45" right="0.2" top="0.5" bottom="0.25" header="0.3" footer="0.3"/>
  <pageSetup paperSize="9" scale="9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Master</vt:lpstr>
      <vt:lpstr>GA 55</vt:lpstr>
      <vt:lpstr>Extra deduc</vt:lpstr>
      <vt:lpstr>COMPUTATION</vt:lpstr>
      <vt:lpstr>'GA 55'!Print_Area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2019-12-02T17:34:35Z</dcterms:modified>
</cp:coreProperties>
</file>